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updateLinks="never" defaultThemeVersion="166925"/>
  <mc:AlternateContent xmlns:mc="http://schemas.openxmlformats.org/markup-compatibility/2006">
    <mc:Choice Requires="x15">
      <x15ac:absPath xmlns:x15ac="http://schemas.microsoft.com/office/spreadsheetml/2010/11/ac" url="C:\Users\paul\Documents\Projects\Paul's current project Files\Projects - Hampshire\Eastleigh Borough Council\Bampton House\"/>
    </mc:Choice>
  </mc:AlternateContent>
  <xr:revisionPtr revIDLastSave="0" documentId="8_{0B34FC73-183C-4534-8537-3BD4381975B4}" xr6:coauthVersionLast="47" xr6:coauthVersionMax="47" xr10:uidLastSave="{00000000-0000-0000-0000-000000000000}"/>
  <bookViews>
    <workbookView xWindow="-120" yWindow="-120" windowWidth="24240" windowHeight="1314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heet1" sheetId="18" r:id="rId10"/>
    <sheet name="Stage 4 (2)" sheetId="13" state="hidden" r:id="rId11"/>
    <sheet name="Lookups" sheetId="3" r:id="rId12"/>
  </sheets>
  <externalReferences>
    <externalReference r:id="rId1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<sst xmlns="http://schemas.openxmlformats.org/spreadsheetml/2006/main" count="2522" uniqueCount="344">
  <si>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</si>
  <si>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</si>
  <si>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</si>
  <si>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</si>
  <si>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</si>
  <si>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</si>
  <si>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</si>
  <si>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</si>
  <si>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</si>
  <si>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</si>
  <si>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</si>
  <si>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</si>
  <si>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</si>
  <si>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</si>
  <si>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</si>
  <si>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</si>
  <si>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</si>
  <si>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</si>
  <si>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</si>
  <si>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</si>
  <si>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</si>
  <si>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</si>
  <si>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</si>
  <si>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</si>
  <si>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</si>
  <si>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</si>
  <si>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</si>
  <si>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</si>
  <si>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</si>
  <si>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</si>
  <si>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</si>
  <si>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</si>
  <si>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</si>
  <si>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</si>
  <si>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</si>
  <si>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</si>
  <si>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</si>
  <si>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</si>
  <si>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</si>
  <si>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</si>
  <si>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</si>
  <si>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</si>
  <si>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</si>
  <si>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</si>
  <si>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</si>
  <si>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</si>
  <si>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</si>
  <si>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</si>
  <si>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</si>
  <si>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</si>
  <si>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</si>
  <si>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</si>
  <si>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</si>
  <si>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</si>
  <si>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</si>
  <si>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</si>
  <si>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</si>
  <si>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</si>
  <si>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</si>
  <si>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</si>
  <si>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</si>
  <si>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</si>
  <si>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</si>
  <si>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</si>
  <si>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</si>
  <si>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</si>
  <si>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</si>
  <si>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</si>
  <si>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</si>
  <si>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</si>
  <si>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</si>
  <si>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</si>
  <si>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</si>
  <si>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</si>
  <si>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</si>
  <si>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</si>
  <si>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</si>
  <si>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</si>
  <si>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</si>
  <si>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</si>
  <si>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</si>
  <si>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</si>
  <si>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</si>
  <si>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</si>
  <si>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</si>
  <si>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</si>
  <si>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</si>
  <si>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</si>
  <si>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</si>
  <si>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</si>
  <si>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</si>
  <si>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</si>
  <si>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</si>
  <si>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</si>
  <si>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</si>
  <si>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</si>
  <si>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</si>
  <si>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</si>
  <si>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</si>
  <si>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</si>
  <si>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</si>
  <si>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</si>
  <si>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</si>
  <si>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</si>
  <si>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</si>
  <si>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</si>
  <si>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</si>
  <si>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</si>
  <si>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</si>
  <si>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</si>
  <si>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</si>
  <si>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</si>
  <si>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</si>
  <si>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</si>
  <si>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</si>
  <si>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</si>
  <si>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</si>
  <si>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</si>
  <si>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</si>
  <si>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</si>
  <si>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</si>
  <si>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</si>
  <si>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</si>
  <si>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</si>
  <si>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</si>
  <si>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</si>
  <si>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</si>
  <si>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</si>
  <si>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</si>
  <si>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</si>
  <si>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</si>
  <si>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</si>
  <si>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</si>
  <si>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</si>
  <si>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</si>
  <si>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</si>
  <si>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</si>
  <si>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</si>
  <si>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</si>
  <si>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</si>
  <si>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</si>
  <si>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</si>
  <si>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</si>
  <si>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</si>
  <si>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</si>
  <si>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</si>
  <si>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</si>
  <si>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</si>
  <si>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</si>
  <si>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</si>
  <si>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</si>
  <si>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</si>
  <si>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</si>
  <si>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</si>
  <si>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</si>
  <si>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</si>
  <si>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</si>
  <si>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</si>
  <si>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</si>
  <si>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</si>
  <si>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</si>
  <si>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</si>
  <si>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</si>
  <si>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</si>
  <si>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</si>
  <si>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</si>
  <si>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</si>
  <si>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</si>
  <si>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</si>
  <si>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</si>
  <si>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</si>
  <si>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</si>
  <si>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</si>
  <si>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</si>
  <si>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</si>
  <si>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</si>
  <si>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</si>
  <si>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</si>
  <si>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</si>
  <si>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</si>
  <si>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</si>
  <si>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</si>
  <si>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</si>
  <si>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</si>
  <si>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</si>
  <si>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</si>
  <si>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</si>
  <si>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</si>
  <si>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</si>
  <si>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</si>
  <si>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</si>
  <si>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</si>
  <si>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</si>
  <si>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</si>
  <si>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</si>
  <si>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</si>
  <si>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</si>
  <si>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</si>
  <si>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</si>
  <si>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</si>
  <si>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</si>
  <si>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</si>
  <si>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</si>
  <si>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</si>
  <si>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</si>
  <si>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</si>
  <si>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</si>
  <si>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</si>
  <si>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</si>
  <si>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</si>
  <si>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</si>
  <si>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</si>
  <si>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</si>
  <si>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</si>
  <si>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</si>
  <si>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</si>
  <si>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</si>
  <si>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</si>
  <si>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</si>
  <si>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</si>
  <si>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</si>
  <si>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</si>
  <si>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</si>
  <si>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</si>
  <si>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</si>
  <si>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</si>
  <si>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</si>
  <si>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</si>
  <si>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</si>
  <si>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</si>
  <si>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</si>
  <si>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</si>
  <si>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</si>
  <si>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</si>
  <si>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</si>
  <si>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</si>
  <si>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</si>
  <si>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</si>
  <si>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</si>
  <si>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</si>
  <si>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</si>
  <si>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</si>
  <si>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</si>
  <si>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</si>
  <si>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</si>
  <si>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</si>
  <si>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</si>
  <si>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</si>
  <si>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</si>
  <si>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</si>
  <si>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</si>
  <si>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</si>
  <si>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</si>
  <si>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</si>
  <si>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</si>
  <si>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</si>
  <si>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</si>
  <si>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</si>
  <si>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</si>
  <si>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</si>
  <si>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</si>
  <si>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</si>
  <si>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</si>
  <si>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</si>
  <si>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</si>
  <si>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</si>
  <si>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</si>
  <si>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</si>
  <si>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</si>
  <si>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</si>
  <si>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</si>
  <si>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</si>
  <si>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</si>
  <si>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</si>
  <si>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</si>
  <si>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</si>
  <si>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</si>
  <si>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</si>
  <si>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</si>
  <si>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</si>
  <si>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</si>
  <si>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</si>
  <si>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</si>
  <si>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</si>
  <si>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</si>
  <si>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</si>
  <si>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</si>
  <si>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</si>
  <si>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</si>
  <si>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</si>
  <si>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</si>
  <si>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</si>
  <si>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</si>
  <si>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</si>
  <si>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</si>
  <si>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</si>
  <si>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</si>
  <si>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</si>
  <si>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</si>
  <si>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</si>
  <si>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</si>
  <si>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</si>
  <si>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</si>
  <si>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</si>
  <si>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</si>
  <si>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</si>
  <si>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</si>
  <si>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</si>
  <si>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</si>
  <si>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</si>
  <si>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</si>
  <si>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</si>
  <si>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</si>
  <si>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</si>
  <si>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</si>
  <si>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</si>
  <si>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</si>
  <si>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</si>
  <si>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</si>
  <si>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</si>
  <si>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</si>
  <si>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</si>
  <si>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</si>
  <si>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</si>
  <si>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</si>
  <si>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</si>
  <si>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</si>
  <si>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</si>
  <si>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</si>
  <si>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</si>
  <si>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</si>
  <si>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</si>
  <si>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</si>
  <si>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</si>
  <si>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</si>
  <si>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</si>
  <si>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</si>
  <si>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</si>
  <si>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</si>
  <si>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</si>
  <si>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13/07/2022</t>
  </si>
  <si>
    <t>Bampton House</t>
  </si>
  <si>
    <t>PN/21/90906</t>
  </si>
  <si>
    <t>Bampton House, Bampton Court, Hursley Rd, Chandlers Ford, Eastleigh, SO53 2TA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</si>
</sst>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4" zoomScaleNormal="100" workbookViewId="0">
      <selection activeCell="H93" sqref="H93"/>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t="s">
        <v>340</v>
      </c>
      <c r="E7" s="259"/>
      <c r="F7" s="259"/>
      <c r="G7" s="259"/>
      <c r="H7" s="259"/>
      <c r="I7" s="259"/>
      <c r="J7" s="259"/>
      <c r="K7" s="259"/>
      <c r="L7" s="135"/>
      <c r="M7" s="131"/>
    </row>
    <row r="8" spans="2:13" ht="35.25" customHeight="1" thickBot="1" x14ac:dyDescent="0.3">
      <c r="B8" s="122"/>
      <c r="C8" s="50" t="s">
        <v>72</v>
      </c>
      <c r="D8" s="260" t="s">
        <v>341</v>
      </c>
      <c r="E8" s="260"/>
      <c r="F8" s="260"/>
      <c r="G8" s="260"/>
      <c r="H8" s="260"/>
      <c r="I8" s="260"/>
      <c r="J8" s="260"/>
      <c r="K8" s="260"/>
      <c r="L8" s="134"/>
    </row>
    <row r="9" spans="2:13" ht="39.75" customHeight="1" thickBot="1" x14ac:dyDescent="0.3">
      <c r="B9" s="122"/>
      <c r="C9" s="138" t="s">
        <v>73</v>
      </c>
      <c r="D9" s="260" t="s">
        <v>342</v>
      </c>
      <c r="E9" s="260"/>
      <c r="F9" s="260"/>
      <c r="G9" s="260"/>
      <c r="H9" s="260"/>
      <c r="I9" s="260"/>
      <c r="J9" s="260"/>
      <c r="K9" s="260"/>
      <c r="L9" s="136"/>
    </row>
    <row r="10" spans="2:13" ht="97.5" customHeight="1" x14ac:dyDescent="0.25">
      <c r="B10" s="122"/>
      <c r="C10" s="139" t="s">
        <v>74</v>
      </c>
      <c r="D10" s="261" t="s">
        <v>343</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5"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c r="E9" s="1"/>
      <c r="F9" s="1"/>
      <c r="G9" s="1"/>
      <c r="H9" s="74"/>
      <c r="I9" s="3"/>
      <c r="J9" s="141"/>
      <c r="L9" s="147"/>
    </row>
    <row r="10" spans="1:12" ht="21" customHeight="1" thickBot="1" x14ac:dyDescent="0.4">
      <c r="A10" s="149"/>
      <c r="B10" s="1"/>
      <c r="C10" s="62" t="s">
        <v>78</v>
      </c>
      <c r="D10" s="102">
        <v>2.4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13</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160</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25</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25</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31.2</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3744</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84240</v>
      </c>
      <c r="E27" s="27" t="s">
        <v>92</v>
      </c>
      <c r="F27" s="1"/>
      <c r="G27" s="83"/>
      <c r="H27" s="81"/>
      <c r="I27" s="81"/>
      <c r="J27" s="144"/>
    </row>
    <row r="28" spans="1:14" ht="15.75" hidden="1" thickBot="1" x14ac:dyDescent="0.3">
      <c r="A28" s="149"/>
      <c r="B28" s="1"/>
      <c r="C28" s="26" t="s">
        <v>93</v>
      </c>
      <c r="D28" s="51">
        <f>IFERROR($D$27/1000000,"")</f>
        <v>8.4239999999999995E-2</v>
      </c>
      <c r="E28" s="27" t="s">
        <v>94</v>
      </c>
      <c r="F28" s="1"/>
      <c r="G28" s="83"/>
      <c r="H28" s="87"/>
      <c r="I28" s="84"/>
      <c r="J28" s="144"/>
    </row>
    <row r="29" spans="1:14" ht="15.75" hidden="1" thickBot="1" x14ac:dyDescent="0.3">
      <c r="A29" s="149"/>
      <c r="B29" s="1"/>
      <c r="C29" s="54" t="s">
        <v>95</v>
      </c>
      <c r="D29" s="56">
        <f>IFERROR($D$28*365.25,"")</f>
        <v>30.768659999999997</v>
      </c>
      <c r="E29" s="27" t="s">
        <v>96</v>
      </c>
      <c r="F29" s="1"/>
      <c r="G29" s="83"/>
      <c r="H29" s="88"/>
      <c r="I29" s="84"/>
      <c r="J29" s="144"/>
    </row>
    <row r="30" spans="1:14" hidden="1" x14ac:dyDescent="0.25">
      <c r="A30" s="149"/>
      <c r="B30" s="1"/>
      <c r="C30" s="55" t="s">
        <v>97</v>
      </c>
      <c r="D30" s="57">
        <f>D29</f>
        <v>30.768659999999997</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93600</v>
      </c>
      <c r="E33" s="27" t="s">
        <v>99</v>
      </c>
      <c r="F33" s="1"/>
      <c r="G33" s="83"/>
      <c r="H33" s="87"/>
      <c r="I33" s="84"/>
      <c r="J33" s="144"/>
    </row>
    <row r="34" spans="1:10" ht="15.75" hidden="1" thickBot="1" x14ac:dyDescent="0.3">
      <c r="A34" s="149"/>
      <c r="B34" s="1"/>
      <c r="C34" s="58" t="s">
        <v>100</v>
      </c>
      <c r="D34" s="59">
        <f>IFERROR($D$33/1000000,"")</f>
        <v>9.3600000000000003E-2</v>
      </c>
      <c r="E34" s="27" t="s">
        <v>101</v>
      </c>
      <c r="F34" s="1"/>
      <c r="G34" s="83"/>
      <c r="H34" s="87"/>
      <c r="I34" s="84"/>
      <c r="J34" s="144"/>
    </row>
    <row r="35" spans="1:10" ht="15.75" hidden="1" thickBot="1" x14ac:dyDescent="0.3">
      <c r="A35" s="149"/>
      <c r="B35" s="1"/>
      <c r="C35" s="58" t="s">
        <v>102</v>
      </c>
      <c r="D35" s="60">
        <f>IFERROR($D$34*365.25,"")</f>
        <v>34.187400000000004</v>
      </c>
      <c r="E35" s="27" t="s">
        <v>103</v>
      </c>
      <c r="F35" s="1"/>
      <c r="G35" s="83"/>
      <c r="H35" s="88"/>
      <c r="I35" s="84"/>
      <c r="J35" s="144"/>
    </row>
    <row r="36" spans="1:10" x14ac:dyDescent="0.25">
      <c r="A36" s="149"/>
      <c r="B36" s="1"/>
      <c r="C36" s="55" t="s">
        <v>104</v>
      </c>
      <c r="D36" s="57">
        <f>D35</f>
        <v>34.187400000000004</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72" yWindow="560"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72" yWindow="560"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8" zoomScaleNormal="100" workbookViewId="0">
      <selection activeCell="D17" sqref="D17"/>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18" thickBot="1" x14ac:dyDescent="0.3">
      <c r="A9" s="128"/>
      <c r="B9" s="1"/>
      <c r="C9" s="269" t="s">
        <v>106</v>
      </c>
      <c r="D9" s="269"/>
      <c r="E9" s="209" t="s">
        <v>250</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t="s">
        <v>316</v>
      </c>
      <c r="D17" s="220">
        <v>0.05</v>
      </c>
      <c r="E17" s="219">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0.38521907123999988</v>
      </c>
      <c r="F17" s="1"/>
      <c r="G17" s="222">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0.38521907123999988</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0.05</v>
      </c>
      <c r="E32" s="213">
        <f>SUM(E15:E31)</f>
        <v>0.38521907123999988</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0.05</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0.72228575857499988</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0.05</v>
      </c>
      <c r="E27" s="94">
        <f>SUM(E10:E26)</f>
        <v>0.72228575857499988</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34.187400000000004</v>
      </c>
      <c r="E11" s="21"/>
      <c r="F11" s="1"/>
      <c r="G11" s="1"/>
      <c r="H11" s="112"/>
    </row>
    <row r="12" spans="2:12" ht="15.75" hidden="1" thickBot="1" x14ac:dyDescent="0.3">
      <c r="B12" s="122"/>
      <c r="C12" s="64" t="s">
        <v>126</v>
      </c>
      <c r="D12" s="92">
        <f>'Stage 3'!E27-'Stage 2'!E32</f>
        <v>0.337066687335</v>
      </c>
      <c r="E12" s="21"/>
      <c r="F12" s="1"/>
      <c r="G12" s="1"/>
      <c r="H12" s="112"/>
    </row>
    <row r="13" spans="2:12" ht="15.75" hidden="1" thickBot="1" x14ac:dyDescent="0.3">
      <c r="B13" s="122"/>
      <c r="C13" s="62" t="s">
        <v>127</v>
      </c>
      <c r="D13" s="80">
        <f>D11+D12</f>
        <v>34.524466687335007</v>
      </c>
      <c r="E13" s="18"/>
      <c r="F13" s="1"/>
      <c r="G13" s="1"/>
      <c r="H13" s="112"/>
    </row>
    <row r="14" spans="2:12" hidden="1" x14ac:dyDescent="0.25">
      <c r="B14" s="122"/>
      <c r="C14" s="15" t="s">
        <v>128</v>
      </c>
      <c r="D14" s="91">
        <f>D13*1.2</f>
        <v>41.429360024802008</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41.43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BB3A2-0ABB-4059-ACC0-F00C8437C273}">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34.187400000000004</v>
      </c>
      <c r="D15" s="21"/>
      <c r="E15" s="277" t="s">
        <v>138</v>
      </c>
    </row>
    <row r="16" spans="2:11" ht="16.5" thickTop="1" thickBot="1" x14ac:dyDescent="0.3">
      <c r="B16" s="15" t="s">
        <v>126</v>
      </c>
      <c r="C16" s="22">
        <f>'Stage 3'!E27-'Stage 2'!E32</f>
        <v>0.337066687335</v>
      </c>
      <c r="D16" s="21"/>
      <c r="E16" s="277"/>
    </row>
    <row r="17" spans="2:6" ht="16.5" thickTop="1" thickBot="1" x14ac:dyDescent="0.3">
      <c r="B17" s="16" t="s">
        <v>127</v>
      </c>
      <c r="C17" s="47">
        <f>C15+C16</f>
        <v>34.524466687335007</v>
      </c>
      <c r="D17" s="18"/>
      <c r="E17" s="277"/>
    </row>
    <row r="18" spans="2:6" ht="15.75" thickTop="1" x14ac:dyDescent="0.25">
      <c r="B18" s="17" t="s">
        <v>128</v>
      </c>
      <c r="C18" s="48">
        <f>C17*1.2</f>
        <v>41.429360024802008</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30.768659999999997</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41.429360024802008</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661"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0.40244950323659423</v>
      </c>
      <c r="J612" s="167">
        <f>IFERROR(VLOOKUP((VLOOKUP('Stage 2'!$E$9,Lookups!$C$648:$D$656,2,FALSE)&amp;"|"&amp;"General"&amp;"|"&amp;"FALSE"&amp;"|"&amp;VLOOKUP('Stage 2'!$E$11,Lookups!$C$622:$E$644,3,FALSE)&amp;"|"&amp;"FreeDrain"),$H$94:$O$354,3,FALSE), IFERROR(VLOOKUP("General"&amp;"|"&amp;VLOOKUP('Stage 2'!$E$11,Lookups!$C$622:$E$644,3,FALSE),$K$94:$O$354,3,FALSE),VLOOKUP("General",D94:O354,12,FALSE)))</f>
        <v>15.462376557304816</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Intro</vt:lpstr>
      <vt:lpstr>Background</vt:lpstr>
      <vt:lpstr>Solent Marine Sites</vt:lpstr>
      <vt:lpstr>Instructions</vt:lpstr>
      <vt:lpstr>Development site details</vt:lpstr>
      <vt:lpstr>Stage 1</vt:lpstr>
      <vt:lpstr>Stage 2</vt:lpstr>
      <vt:lpstr>Stage 3</vt:lpstr>
      <vt:lpstr>Stage 4</vt:lpstr>
      <vt:lpstr>Sheet1</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paul</cp:lastModifiedBy>
  <cp:revision/>
  <dcterms:created xsi:type="dcterms:W3CDTF">2021-10-14T13:24:34Z</dcterms:created>
  <dcterms:modified xsi:type="dcterms:W3CDTF">2022-07-13T12:14:46Z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