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W/Winchester Road, FO/Land rear of Oakfields/"/>
    </mc:Choice>
  </mc:AlternateContent>
  <xr:revisionPtr revIDLastSave="16" documentId="8_{866DBAA2-65A3-46D4-BB69-864E154B0E30}" xr6:coauthVersionLast="47" xr6:coauthVersionMax="47" xr10:uidLastSave="{80470908-F0DA-43E3-85A4-F7F00F5B8BC8}"/>
  <workbookProtection workbookAlgorithmName="SHA-512" workbookHashValue="iOY7XQWyCvFtFCQuUVNKUqJBPVxjBYaZ8I+fq/gFMl/N5fKVpkyleIiCKmStOYl8qgEeAcpu9oyWK/Ikfwxliw==" workbookSaltValue="BWuOy0k3q6x2cjHR9EmUow==" workbookSpinCount="100000" lockStructure="1"/>
  <bookViews>
    <workbookView xWindow="-110" yWindow="-110" windowWidth="19420" windowHeight="10300" firstSheet="3" activeTab="5"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<sst xmlns="http://schemas.openxmlformats.org/spreadsheetml/2006/main" count="651" uniqueCount="254">
  <si>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</si>
  <si>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</si>
  <si>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</si>
  <si>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</si>
  <si>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</si>
  <si>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</si>
  <si>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</si>
  <si>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</si>
  <si>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</si>
  <si>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</si>
  <si>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</si>
  <si>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</si>
  <si>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</si>
  <si>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</si>
  <si>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</si>
  <si>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</si>
  <si>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</si>
  <si>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</si>
  <si>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</si>
  <si>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</si>
  <si>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</si>
  <si>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</si>
  <si>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</si>
  <si>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</si>
  <si>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</si>
  <si>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</si>
  <si>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</si>
  <si>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</si>
  <si>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</si>
  <si>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</si>
  <si>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</si>
  <si>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</si>
  <si>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</si>
  <si>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</si>
  <si>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</si>
  <si>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</si>
  <si>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</si>
  <si>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</si>
  <si>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</si>
  <si>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</si>
  <si>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</si>
  <si>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</si>
  <si>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</si>
  <si>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</si>
  <si>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</si>
  <si>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</si>
  <si>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</si>
  <si>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</si>
  <si>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</si>
  <si>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</si>
  <si>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</si>
  <si>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</si>
  <si>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</si>
  <si>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</si>
  <si>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</si>
  <si>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</si>
  <si>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</si>
  <si>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</si>
  <si>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</si>
  <si>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</si>
  <si>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</si>
  <si>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</si>
  <si>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</si>
  <si>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</si>
  <si>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</si>
  <si>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</si>
  <si>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</si>
  <si>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</si>
  <si>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</si>
  <si>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</si>
  <si>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</si>
  <si>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</si>
  <si>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</si>
  <si>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</si>
  <si>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</si>
  <si>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</si>
  <si>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</si>
  <si>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</si>
  <si>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</si>
  <si>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</si>
  <si>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</si>
  <si>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</si>
  <si>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</si>
  <si>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</si>
  <si>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</si>
  <si>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</si>
  <si>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</si>
  <si>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</si>
  <si>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</si>
  <si>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</si>
  <si>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</si>
  <si>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</si>
  <si>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</si>
  <si>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</si>
  <si>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</si>
  <si>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</si>
  <si>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</si>
  <si>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</si>
  <si>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</si>
  <si>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</si>
  <si>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</si>
  <si>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</si>
  <si>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</si>
  <si>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</si>
  <si>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</si>
  <si>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</si>
  <si>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</si>
  <si>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</si>
  <si>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</si>
  <si>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</si>
  <si>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</si>
  <si>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</si>
  <si>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</si>
  <si>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</si>
  <si>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</si>
  <si>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</si>
  <si>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</si>
  <si>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</si>
  <si>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</si>
  <si>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</si>
  <si>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</si>
  <si>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</si>
  <si>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</si>
  <si>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</si>
  <si>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</si>
  <si>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</si>
  <si>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</si>
  <si>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</si>
  <si>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</si>
  <si>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</si>
  <si>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</si>
  <si>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</si>
  <si>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</si>
  <si>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</si>
  <si>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</si>
  <si>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</si>
  <si>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</si>
  <si>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</si>
  <si>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</si>
  <si>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</si>
  <si>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</si>
  <si>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</si>
  <si>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</si>
  <si>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</si>
  <si>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</si>
  <si>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</si>
  <si>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</si>
  <si>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</si>
  <si>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</si>
  <si>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</si>
  <si>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</si>
  <si>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</si>
  <si>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</si>
  <si>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</si>
  <si>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</si>
  <si>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</si>
  <si>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</si>
  <si>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</si>
  <si>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</si>
  <si>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</si>
  <si>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</si>
  <si>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</si>
  <si>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</si>
  <si>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</si>
  <si>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</si>
  <si>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</si>
  <si>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</si>
  <si>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</si>
  <si>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</si>
  <si>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</si>
  <si>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</si>
  <si>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</si>
  <si>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</si>
  <si>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</si>
  <si>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</si>
  <si>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</si>
  <si>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</si>
  <si>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</si>
  <si>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</si>
  <si>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</si>
  <si>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</si>
  <si>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</si>
  <si>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</si>
  <si>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</si>
  <si>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</si>
  <si>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</si>
  <si>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</si>
  <si>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</si>
  <si>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</si>
  <si>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</si>
  <si>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</si>
  <si>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</si>
  <si>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</si>
  <si>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</si>
  <si>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</si>
  <si>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</si>
  <si>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</si>
  <si>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</si>
  <si>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</si>
  <si>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</si>
  <si>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</si>
  <si>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</si>
  <si>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</si>
  <si>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</si>
  <si>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</si>
  <si>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</si>
  <si>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</si>
  <si>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</si>
  <si>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</si>
  <si>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</si>
  <si>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</si>
  <si>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</si>
  <si>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</si>
  <si>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</si>
  <si>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</si>
  <si>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</si>
  <si>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</si>
  <si>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</si>
  <si>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</si>
  <si>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</si>
  <si>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</si>
  <si>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</si>
  <si>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</si>
  <si>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</si>
  <si>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</si>
  <si>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</si>
  <si>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</si>
  <si>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</si>
  <si>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</si>
  <si>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</si>
  <si>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</si>
  <si>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</si>
  <si>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</si>
  <si>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</si>
  <si>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</si>
  <si>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</si>
  <si>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</si>
  <si>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</si>
  <si>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</si>
  <si>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</si>
  <si>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</si>
  <si>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</si>
  <si>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</si>
  <si>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</si>
  <si>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</si>
  <si>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</si>
  <si>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</si>
  <si>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</si>
  <si>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</si>
  <si>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</si>
  <si>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</si>
  <si>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Land rear of Oakfield</t>
  </si>
  <si>
    <t>F/23/96103</t>
  </si>
  <si>
    <t>Parcel of land to the rear of Oakfields, Land Rear of Oakfields, Fair Oak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</si>
</sst>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13"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32" fillId="0" borderId="0" xfId="1" applyFont="1" applyProtection="1">
      <protection locked="0"/>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2" fontId="16" fillId="2" borderId="0" xfId="0" applyNumberFormat="1" applyFont="1" applyFill="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08984375" defaultRowHeight="14.5" x14ac:dyDescent="0.35"/>
  <cols>
    <col min="1" max="13" width="9.08984375" style="152"/>
    <col min="14" max="14" width="1.6328125" style="152" customWidth="1"/>
    <col min="15" max="16384" width="9.08984375" style="152"/>
  </cols>
  <sheetData>
    <row r="2" spans="2:14" ht="15" thickBot="1" x14ac:dyDescent="0.4"/>
    <row r="3" spans="2:14" ht="15.75" customHeight="1" thickTop="1" x14ac:dyDescent="0.35">
      <c r="B3" s="224" t="s">
        <v>202</v>
      </c>
      <c r="C3" s="225"/>
      <c r="D3" s="225"/>
      <c r="E3" s="225"/>
      <c r="F3" s="225"/>
      <c r="G3" s="225"/>
      <c r="H3" s="225"/>
      <c r="I3" s="225"/>
      <c r="J3" s="225"/>
      <c r="K3" s="225"/>
      <c r="L3" s="225"/>
      <c r="M3" s="225"/>
      <c r="N3" s="226"/>
    </row>
    <row r="4" spans="2:14" ht="15" customHeight="1" x14ac:dyDescent="0.35">
      <c r="B4" s="227"/>
      <c r="C4" s="228"/>
      <c r="D4" s="228"/>
      <c r="E4" s="228"/>
      <c r="F4" s="228"/>
      <c r="G4" s="228"/>
      <c r="H4" s="228"/>
      <c r="I4" s="228"/>
      <c r="J4" s="228"/>
      <c r="K4" s="228"/>
      <c r="L4" s="228"/>
      <c r="M4" s="228"/>
      <c r="N4" s="229"/>
    </row>
    <row r="5" spans="2:14" ht="15" customHeight="1" x14ac:dyDescent="0.35">
      <c r="B5" s="227"/>
      <c r="C5" s="228"/>
      <c r="D5" s="228"/>
      <c r="E5" s="228"/>
      <c r="F5" s="228"/>
      <c r="G5" s="228"/>
      <c r="H5" s="228"/>
      <c r="I5" s="228"/>
      <c r="J5" s="228"/>
      <c r="K5" s="228"/>
      <c r="L5" s="228"/>
      <c r="M5" s="228"/>
      <c r="N5" s="229"/>
    </row>
    <row r="6" spans="2:14" ht="8.25" customHeight="1" x14ac:dyDescent="0.35">
      <c r="B6" s="146"/>
      <c r="C6" s="1"/>
      <c r="D6" s="1"/>
      <c r="E6" s="1"/>
      <c r="F6" s="1"/>
      <c r="G6" s="1"/>
      <c r="H6" s="1"/>
      <c r="I6" s="1"/>
      <c r="J6" s="1"/>
      <c r="K6" s="1"/>
      <c r="L6" s="1"/>
      <c r="M6" s="1"/>
      <c r="N6" s="124"/>
    </row>
    <row r="7" spans="2:14" ht="56.25" customHeight="1" x14ac:dyDescent="0.35">
      <c r="B7" s="230" t="s">
        <v>246</v>
      </c>
      <c r="C7" s="231"/>
      <c r="D7" s="231"/>
      <c r="E7" s="231"/>
      <c r="F7" s="231"/>
      <c r="G7" s="231"/>
      <c r="H7" s="231"/>
      <c r="I7" s="231"/>
      <c r="J7" s="231"/>
      <c r="K7" s="231"/>
      <c r="L7" s="231"/>
      <c r="M7" s="231"/>
      <c r="N7" s="124"/>
    </row>
    <row r="8" spans="2:14" ht="59.25" customHeight="1" x14ac:dyDescent="0.35">
      <c r="B8" s="232" t="s">
        <v>247</v>
      </c>
      <c r="C8" s="233"/>
      <c r="D8" s="233"/>
      <c r="E8" s="233"/>
      <c r="F8" s="233"/>
      <c r="G8" s="233"/>
      <c r="H8" s="233"/>
      <c r="I8" s="233"/>
      <c r="J8" s="233"/>
      <c r="K8" s="233"/>
      <c r="L8" s="233"/>
      <c r="M8" s="233"/>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32" t="s">
        <v>248</v>
      </c>
      <c r="C34" s="233"/>
      <c r="D34" s="233"/>
      <c r="E34" s="233"/>
      <c r="F34" s="233"/>
      <c r="G34" s="233"/>
      <c r="H34" s="233"/>
      <c r="I34" s="233"/>
      <c r="J34" s="233"/>
      <c r="K34" s="233"/>
      <c r="L34" s="233"/>
      <c r="M34" s="233"/>
      <c r="N34" s="124"/>
    </row>
    <row r="35" spans="2:14" ht="60" customHeight="1" x14ac:dyDescent="0.35">
      <c r="B35" s="230" t="s">
        <v>238</v>
      </c>
      <c r="C35" s="231"/>
      <c r="D35" s="231"/>
      <c r="E35" s="231"/>
      <c r="F35" s="231"/>
      <c r="G35" s="231"/>
      <c r="H35" s="231"/>
      <c r="I35" s="231"/>
      <c r="J35" s="231"/>
      <c r="K35" s="231"/>
      <c r="L35" s="231"/>
      <c r="M35" s="231"/>
      <c r="N35" s="124"/>
    </row>
    <row r="36" spans="2:14" ht="81.75" customHeight="1" thickBot="1" x14ac:dyDescent="0.4">
      <c r="B36" s="222" t="s">
        <v>249</v>
      </c>
      <c r="C36" s="223"/>
      <c r="D36" s="223"/>
      <c r="E36" s="223"/>
      <c r="F36" s="223"/>
      <c r="G36" s="223"/>
      <c r="H36" s="223"/>
      <c r="I36" s="223"/>
      <c r="J36" s="223"/>
      <c r="K36" s="223"/>
      <c r="L36" s="223"/>
      <c r="M36" s="223"/>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8" zoomScale="71" zoomScaleNormal="71" workbookViewId="0">
      <selection activeCell="B6" sqref="B6:M6"/>
    </sheetView>
  </sheetViews>
  <sheetFormatPr defaultColWidth="9.08984375" defaultRowHeight="14.5" x14ac:dyDescent="0.35"/>
  <cols>
    <col min="1" max="13" width="9.08984375" style="152"/>
    <col min="14" max="14" width="1.6328125" style="152" customWidth="1"/>
    <col min="15" max="26" width="9.08984375" style="152"/>
    <col min="27" max="27" width="2.90625" style="152" customWidth="1"/>
    <col min="28" max="29" width="9.08984375" style="152" hidden="1" customWidth="1"/>
    <col min="30" max="30" width="8.54296875" style="152" hidden="1" customWidth="1"/>
    <col min="31" max="31" width="0.453125" style="152" customWidth="1"/>
    <col min="32" max="16384" width="9.08984375" style="152"/>
  </cols>
  <sheetData>
    <row r="3" spans="1:34" ht="15.75" customHeight="1" x14ac:dyDescent="0.35">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5">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30" t="s">
        <v>250</v>
      </c>
      <c r="C6" s="231"/>
      <c r="D6" s="231"/>
      <c r="E6" s="231"/>
      <c r="F6" s="231"/>
      <c r="G6" s="231"/>
      <c r="H6" s="231"/>
      <c r="I6" s="231"/>
      <c r="J6" s="231"/>
      <c r="K6" s="231"/>
      <c r="L6" s="231"/>
      <c r="M6" s="231"/>
      <c r="N6" s="124"/>
    </row>
    <row r="7" spans="1:34" ht="27.75" customHeight="1" x14ac:dyDescent="0.35">
      <c r="B7" s="234" t="s">
        <v>228</v>
      </c>
      <c r="C7" s="235"/>
      <c r="D7" s="235"/>
      <c r="E7" s="235"/>
      <c r="F7" s="235"/>
      <c r="G7" s="235"/>
      <c r="H7" s="235"/>
      <c r="I7" s="235"/>
      <c r="J7" s="235"/>
      <c r="K7" s="235"/>
      <c r="L7" s="235"/>
      <c r="M7" s="235"/>
      <c r="N7" s="124"/>
    </row>
    <row r="8" spans="1:34" ht="35.4" customHeight="1" x14ac:dyDescent="0.35">
      <c r="B8" s="234" t="s">
        <v>229</v>
      </c>
      <c r="C8" s="235"/>
      <c r="D8" s="235"/>
      <c r="E8" s="235"/>
      <c r="F8" s="235"/>
      <c r="G8" s="235"/>
      <c r="H8" s="235"/>
      <c r="I8" s="235"/>
      <c r="J8" s="235"/>
      <c r="K8" s="235"/>
      <c r="L8" s="235"/>
      <c r="M8" s="235"/>
      <c r="N8" s="124"/>
    </row>
    <row r="9" spans="1:34" ht="60" customHeight="1" x14ac:dyDescent="0.35">
      <c r="B9" s="234" t="s">
        <v>230</v>
      </c>
      <c r="C9" s="235"/>
      <c r="D9" s="235"/>
      <c r="E9" s="235"/>
      <c r="F9" s="235"/>
      <c r="G9" s="235"/>
      <c r="H9" s="235"/>
      <c r="I9" s="235"/>
      <c r="J9" s="235"/>
      <c r="K9" s="235"/>
      <c r="L9" s="235"/>
      <c r="M9" s="235"/>
      <c r="N9" s="124"/>
    </row>
    <row r="10" spans="1:34" ht="78" customHeight="1" x14ac:dyDescent="0.35">
      <c r="B10" s="234" t="s">
        <v>231</v>
      </c>
      <c r="C10" s="235"/>
      <c r="D10" s="235"/>
      <c r="E10" s="235"/>
      <c r="F10" s="235"/>
      <c r="G10" s="235"/>
      <c r="H10" s="235"/>
      <c r="I10" s="235"/>
      <c r="J10" s="235"/>
      <c r="K10" s="235"/>
      <c r="L10" s="235"/>
      <c r="M10" s="235"/>
      <c r="N10" s="124"/>
    </row>
    <row r="11" spans="1:34" ht="37.5" customHeight="1" x14ac:dyDescent="0.35">
      <c r="B11" s="234" t="s">
        <v>232</v>
      </c>
      <c r="C11" s="235"/>
      <c r="D11" s="235"/>
      <c r="E11" s="235"/>
      <c r="F11" s="235"/>
      <c r="G11" s="235"/>
      <c r="H11" s="235"/>
      <c r="I11" s="235"/>
      <c r="J11" s="235"/>
      <c r="K11" s="235"/>
      <c r="L11" s="235"/>
      <c r="M11" s="235"/>
      <c r="N11" s="124"/>
    </row>
    <row r="12" spans="1:34" ht="15" customHeight="1" thickBot="1" x14ac:dyDescent="0.4">
      <c r="B12" s="222"/>
      <c r="C12" s="223"/>
      <c r="D12" s="223"/>
      <c r="E12" s="223"/>
      <c r="F12" s="223"/>
      <c r="G12" s="223"/>
      <c r="H12" s="223"/>
      <c r="I12" s="223"/>
      <c r="J12" s="223"/>
      <c r="K12" s="223"/>
      <c r="L12" s="223"/>
      <c r="M12" s="223"/>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77" zoomScaleNormal="100" workbookViewId="0">
      <selection activeCell="D87" sqref="D87:H87"/>
    </sheetView>
  </sheetViews>
  <sheetFormatPr defaultColWidth="9.08984375" defaultRowHeight="14.5" x14ac:dyDescent="0.35"/>
  <cols>
    <col min="1" max="2" width="9.08984375" style="152"/>
    <col min="3" max="3" width="10.90625" style="152" customWidth="1"/>
    <col min="4" max="12" width="9.08984375" style="152"/>
    <col min="13" max="13" width="11.08984375" style="152" customWidth="1"/>
    <col min="14" max="14" width="2" style="152" customWidth="1"/>
    <col min="15" max="16384" width="9.08984375" style="152"/>
  </cols>
  <sheetData>
    <row r="3" spans="1:14" ht="12.75" customHeight="1" x14ac:dyDescent="0.35">
      <c r="B3" s="227" t="s">
        <v>154</v>
      </c>
      <c r="C3" s="228"/>
      <c r="D3" s="228"/>
      <c r="E3" s="228"/>
      <c r="F3" s="228"/>
      <c r="G3" s="228"/>
      <c r="H3" s="228"/>
      <c r="I3" s="228"/>
      <c r="J3" s="228"/>
      <c r="K3" s="228"/>
      <c r="L3" s="228"/>
      <c r="M3" s="228"/>
      <c r="N3" s="229"/>
    </row>
    <row r="4" spans="1:14" ht="9.75" customHeight="1" x14ac:dyDescent="0.35">
      <c r="B4" s="227"/>
      <c r="C4" s="228"/>
      <c r="D4" s="228"/>
      <c r="E4" s="228"/>
      <c r="F4" s="228"/>
      <c r="G4" s="228"/>
      <c r="H4" s="228"/>
      <c r="I4" s="228"/>
      <c r="J4" s="228"/>
      <c r="K4" s="228"/>
      <c r="L4" s="228"/>
      <c r="M4" s="228"/>
      <c r="N4" s="229"/>
    </row>
    <row r="5" spans="1:14" ht="15.75" customHeight="1" thickBot="1" x14ac:dyDescent="0.4">
      <c r="B5" s="227"/>
      <c r="C5" s="228"/>
      <c r="D5" s="228"/>
      <c r="E5" s="228"/>
      <c r="F5" s="228"/>
      <c r="G5" s="228"/>
      <c r="H5" s="228"/>
      <c r="I5" s="228"/>
      <c r="J5" s="228"/>
      <c r="K5" s="228"/>
      <c r="L5" s="228"/>
      <c r="M5" s="228"/>
      <c r="N5" s="229"/>
    </row>
    <row r="6" spans="1:14" ht="15" thickTop="1" x14ac:dyDescent="0.35">
      <c r="B6" s="125"/>
      <c r="C6" s="126"/>
      <c r="D6" s="126"/>
      <c r="E6" s="126"/>
      <c r="F6" s="126"/>
      <c r="G6" s="126"/>
      <c r="H6" s="126"/>
      <c r="I6" s="126"/>
      <c r="J6" s="126"/>
      <c r="K6" s="126"/>
      <c r="L6" s="126"/>
      <c r="M6" s="126"/>
      <c r="N6" s="151"/>
    </row>
    <row r="7" spans="1:14" x14ac:dyDescent="0.35">
      <c r="A7" s="153"/>
      <c r="B7" s="250" t="s">
        <v>155</v>
      </c>
      <c r="C7" s="251"/>
      <c r="D7" s="251"/>
      <c r="E7" s="251"/>
      <c r="F7" s="251"/>
      <c r="G7" s="251"/>
      <c r="H7" s="251"/>
      <c r="I7" s="251"/>
      <c r="J7" s="251"/>
      <c r="K7" s="251"/>
      <c r="L7" s="251"/>
      <c r="M7" s="251"/>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239</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157</v>
      </c>
      <c r="D22" s="127"/>
      <c r="E22" s="127"/>
      <c r="F22" s="127"/>
      <c r="G22" s="127"/>
      <c r="H22" s="127"/>
      <c r="I22" s="127"/>
      <c r="J22" s="127"/>
      <c r="K22" s="127"/>
      <c r="L22" s="127"/>
      <c r="M22" s="127"/>
      <c r="N22" s="124"/>
    </row>
    <row r="23" spans="1:19" x14ac:dyDescent="0.35">
      <c r="B23" s="128"/>
      <c r="C23" s="130"/>
      <c r="D23" s="142" t="s">
        <v>158</v>
      </c>
      <c r="E23" s="127"/>
      <c r="F23" s="127"/>
      <c r="G23" s="127"/>
      <c r="H23" s="127"/>
      <c r="I23" s="127"/>
      <c r="J23" s="127"/>
      <c r="K23" s="127"/>
      <c r="L23" s="127"/>
      <c r="M23" s="127"/>
      <c r="N23" s="124"/>
    </row>
    <row r="24" spans="1:19" x14ac:dyDescent="0.35">
      <c r="B24" s="128"/>
      <c r="C24" s="132"/>
      <c r="D24" s="142" t="s">
        <v>159</v>
      </c>
      <c r="E24" s="127"/>
      <c r="F24" s="127"/>
      <c r="G24" s="127"/>
      <c r="H24" s="127"/>
      <c r="I24" s="127"/>
      <c r="J24" s="127"/>
      <c r="K24" s="127"/>
      <c r="L24" s="127"/>
      <c r="M24" s="127"/>
      <c r="N24" s="124"/>
    </row>
    <row r="25" spans="1:19" ht="16.5" x14ac:dyDescent="0.45">
      <c r="B25" s="128"/>
      <c r="C25" s="133"/>
      <c r="D25" s="142" t="s">
        <v>160</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50" t="s">
        <v>162</v>
      </c>
      <c r="C27" s="251"/>
      <c r="D27" s="251"/>
      <c r="E27" s="251"/>
      <c r="F27" s="251"/>
      <c r="G27" s="251"/>
      <c r="H27" s="251"/>
      <c r="I27" s="251"/>
      <c r="J27" s="251"/>
      <c r="K27" s="251"/>
      <c r="L27" s="251"/>
      <c r="M27" s="251"/>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49" t="s">
        <v>161</v>
      </c>
      <c r="C37" s="249"/>
      <c r="D37" s="249"/>
      <c r="E37" s="249"/>
      <c r="F37" s="249"/>
      <c r="G37" s="249"/>
      <c r="H37" s="249"/>
      <c r="I37" s="249"/>
      <c r="J37" s="249"/>
      <c r="K37" s="249"/>
      <c r="L37" s="249"/>
      <c r="M37" s="249"/>
      <c r="N37" s="124"/>
    </row>
    <row r="38" spans="1:14" x14ac:dyDescent="0.35">
      <c r="B38" s="128"/>
      <c r="C38" s="127"/>
      <c r="D38" s="127"/>
      <c r="E38" s="127"/>
      <c r="F38" s="127"/>
      <c r="G38" s="127"/>
      <c r="H38" s="127"/>
      <c r="I38" s="127"/>
      <c r="J38" s="127"/>
      <c r="K38" s="127"/>
      <c r="L38" s="127"/>
      <c r="M38" s="127"/>
      <c r="N38" s="124"/>
    </row>
    <row r="39" spans="1:14" x14ac:dyDescent="0.35">
      <c r="B39" s="137" t="s">
        <v>156</v>
      </c>
      <c r="C39" s="131"/>
      <c r="D39" s="131"/>
      <c r="E39" s="131"/>
      <c r="F39" s="131"/>
      <c r="G39" s="131"/>
      <c r="H39" s="131"/>
      <c r="I39" s="131"/>
      <c r="J39" s="131"/>
      <c r="K39" s="131"/>
      <c r="L39" s="131"/>
      <c r="M39" s="131"/>
      <c r="N39" s="124"/>
    </row>
    <row r="40" spans="1:14" ht="72" customHeight="1" x14ac:dyDescent="0.35">
      <c r="A40" s="153"/>
      <c r="B40" s="249" t="s">
        <v>226</v>
      </c>
      <c r="C40" s="249"/>
      <c r="D40" s="249"/>
      <c r="E40" s="249"/>
      <c r="F40" s="249"/>
      <c r="G40" s="249"/>
      <c r="H40" s="249"/>
      <c r="I40" s="249"/>
      <c r="J40" s="249"/>
      <c r="K40" s="249"/>
      <c r="L40" s="249"/>
      <c r="M40" s="249"/>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240</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52" t="s">
        <v>186</v>
      </c>
      <c r="C44" s="253"/>
      <c r="D44" s="253"/>
      <c r="E44" s="253"/>
      <c r="F44" s="253"/>
      <c r="G44" s="253"/>
      <c r="H44" s="253"/>
      <c r="I44" s="253"/>
      <c r="J44" s="253"/>
      <c r="K44" s="253"/>
      <c r="L44" s="253"/>
      <c r="M44" s="253"/>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42" t="s">
        <v>163</v>
      </c>
      <c r="C46" s="243"/>
      <c r="D46" s="243"/>
      <c r="E46" s="243"/>
      <c r="F46" s="243"/>
      <c r="G46" s="243"/>
      <c r="H46" s="243"/>
      <c r="I46" s="243"/>
      <c r="J46" s="243"/>
      <c r="K46" s="243"/>
      <c r="L46" s="243"/>
      <c r="M46" s="243"/>
      <c r="N46" s="124"/>
    </row>
    <row r="47" spans="1:14" ht="45" customHeight="1" x14ac:dyDescent="0.35">
      <c r="A47" s="153"/>
      <c r="B47" s="239" t="s">
        <v>164</v>
      </c>
      <c r="C47" s="239"/>
      <c r="D47" s="239"/>
      <c r="E47" s="239"/>
      <c r="F47" s="239"/>
      <c r="G47" s="239"/>
      <c r="H47" s="239"/>
      <c r="I47" s="239"/>
      <c r="J47" s="239"/>
      <c r="K47" s="239"/>
      <c r="L47" s="239"/>
      <c r="M47" s="239"/>
      <c r="N47" s="124"/>
    </row>
    <row r="48" spans="1:14" ht="43.5" customHeight="1" x14ac:dyDescent="0.35">
      <c r="A48" s="153"/>
      <c r="B48" s="239" t="s">
        <v>235</v>
      </c>
      <c r="C48" s="239"/>
      <c r="D48" s="239"/>
      <c r="E48" s="239"/>
      <c r="F48" s="239"/>
      <c r="G48" s="239"/>
      <c r="H48" s="239"/>
      <c r="I48" s="239"/>
      <c r="J48" s="239"/>
      <c r="K48" s="239"/>
      <c r="L48" s="239"/>
      <c r="M48" s="239"/>
      <c r="N48" s="124"/>
    </row>
    <row r="49" spans="1:14" ht="15.75" customHeight="1" x14ac:dyDescent="0.35">
      <c r="A49" s="153"/>
      <c r="B49" s="239" t="s">
        <v>236</v>
      </c>
      <c r="C49" s="239"/>
      <c r="D49" s="239"/>
      <c r="E49" s="239"/>
      <c r="F49" s="239"/>
      <c r="G49" s="239"/>
      <c r="H49" s="239"/>
      <c r="I49" s="239"/>
      <c r="J49" s="239"/>
      <c r="K49" s="239"/>
      <c r="L49" s="239"/>
      <c r="M49" s="239"/>
      <c r="N49" s="124"/>
    </row>
    <row r="50" spans="1:14" ht="90" customHeight="1" x14ac:dyDescent="0.35">
      <c r="A50" s="153"/>
      <c r="B50" s="239" t="s">
        <v>224</v>
      </c>
      <c r="C50" s="239"/>
      <c r="D50" s="239"/>
      <c r="E50" s="239"/>
      <c r="F50" s="239"/>
      <c r="G50" s="239"/>
      <c r="H50" s="239"/>
      <c r="I50" s="239"/>
      <c r="J50" s="239"/>
      <c r="K50" s="239"/>
      <c r="L50" s="239"/>
      <c r="M50" s="239"/>
      <c r="N50" s="124"/>
    </row>
    <row r="51" spans="1:14" ht="33.75" customHeight="1" x14ac:dyDescent="0.35">
      <c r="B51" s="240" t="s">
        <v>187</v>
      </c>
      <c r="C51" s="241"/>
      <c r="D51" s="241"/>
      <c r="E51" s="241"/>
      <c r="F51" s="241"/>
      <c r="G51" s="241"/>
      <c r="H51" s="241"/>
      <c r="I51" s="241"/>
      <c r="J51" s="241"/>
      <c r="K51" s="241"/>
      <c r="L51" s="241"/>
      <c r="M51" s="241"/>
      <c r="N51" s="124"/>
    </row>
    <row r="52" spans="1:14" ht="46.5" customHeight="1" x14ac:dyDescent="0.35">
      <c r="B52" s="237" t="s">
        <v>165</v>
      </c>
      <c r="C52" s="238"/>
      <c r="D52" s="238"/>
      <c r="E52" s="238"/>
      <c r="F52" s="238"/>
      <c r="G52" s="238"/>
      <c r="H52" s="238"/>
      <c r="I52" s="238"/>
      <c r="J52" s="238"/>
      <c r="K52" s="238"/>
      <c r="L52" s="238"/>
      <c r="M52" s="238"/>
      <c r="N52" s="124"/>
    </row>
    <row r="53" spans="1:14" ht="61.5" customHeight="1" x14ac:dyDescent="0.35">
      <c r="B53" s="237" t="s">
        <v>166</v>
      </c>
      <c r="C53" s="238"/>
      <c r="D53" s="238"/>
      <c r="E53" s="238"/>
      <c r="F53" s="238"/>
      <c r="G53" s="238"/>
      <c r="H53" s="238"/>
      <c r="I53" s="238"/>
      <c r="J53" s="238"/>
      <c r="K53" s="238"/>
      <c r="L53" s="238"/>
      <c r="M53" s="238"/>
      <c r="N53" s="124"/>
    </row>
    <row r="54" spans="1:14" x14ac:dyDescent="0.35">
      <c r="B54" s="242" t="s">
        <v>167</v>
      </c>
      <c r="C54" s="243"/>
      <c r="D54" s="243"/>
      <c r="E54" s="243"/>
      <c r="F54" s="243"/>
      <c r="G54" s="243"/>
      <c r="H54" s="243"/>
      <c r="I54" s="243"/>
      <c r="J54" s="243"/>
      <c r="K54" s="243"/>
      <c r="L54" s="243"/>
      <c r="M54" s="243"/>
      <c r="N54" s="124"/>
    </row>
    <row r="55" spans="1:14" x14ac:dyDescent="0.35">
      <c r="B55" s="134"/>
      <c r="C55" s="131"/>
      <c r="D55" s="131"/>
      <c r="E55" s="131"/>
      <c r="F55" s="131"/>
      <c r="G55" s="131"/>
      <c r="H55" s="131"/>
      <c r="I55" s="131"/>
      <c r="J55" s="131"/>
      <c r="K55" s="131"/>
      <c r="L55" s="131"/>
      <c r="M55" s="131"/>
      <c r="N55" s="124"/>
    </row>
    <row r="56" spans="1:14" ht="33" customHeight="1" x14ac:dyDescent="0.35">
      <c r="B56" s="240" t="s">
        <v>188</v>
      </c>
      <c r="C56" s="241"/>
      <c r="D56" s="241"/>
      <c r="E56" s="241"/>
      <c r="F56" s="241"/>
      <c r="G56" s="241"/>
      <c r="H56" s="241"/>
      <c r="I56" s="241"/>
      <c r="J56" s="241"/>
      <c r="K56" s="241"/>
      <c r="L56" s="241"/>
      <c r="M56" s="241"/>
      <c r="N56" s="124"/>
    </row>
    <row r="57" spans="1:14" x14ac:dyDescent="0.35">
      <c r="B57" s="134" t="s">
        <v>168</v>
      </c>
      <c r="C57" s="131"/>
      <c r="D57" s="131"/>
      <c r="E57" s="131"/>
      <c r="F57" s="131"/>
      <c r="G57" s="131"/>
      <c r="H57" s="131"/>
      <c r="I57" s="131"/>
      <c r="J57" s="131"/>
      <c r="K57" s="131"/>
      <c r="L57" s="131"/>
      <c r="M57" s="131"/>
      <c r="N57" s="124"/>
    </row>
    <row r="58" spans="1:14" ht="47.25" customHeight="1" x14ac:dyDescent="0.35">
      <c r="B58" s="237" t="s">
        <v>169</v>
      </c>
      <c r="C58" s="238"/>
      <c r="D58" s="238"/>
      <c r="E58" s="238"/>
      <c r="F58" s="238"/>
      <c r="G58" s="238"/>
      <c r="H58" s="238"/>
      <c r="I58" s="238"/>
      <c r="J58" s="238"/>
      <c r="K58" s="238"/>
      <c r="L58" s="238"/>
      <c r="M58" s="238"/>
      <c r="N58" s="124"/>
    </row>
    <row r="59" spans="1:14" x14ac:dyDescent="0.35">
      <c r="B59" s="134" t="s">
        <v>170</v>
      </c>
      <c r="C59" s="131"/>
      <c r="D59" s="131"/>
      <c r="E59" s="131"/>
      <c r="F59" s="131"/>
      <c r="G59" s="131"/>
      <c r="H59" s="131"/>
      <c r="I59" s="131"/>
      <c r="J59" s="131"/>
      <c r="K59" s="131"/>
      <c r="L59" s="131"/>
      <c r="M59" s="131"/>
      <c r="N59" s="124"/>
    </row>
    <row r="60" spans="1:14" x14ac:dyDescent="0.35">
      <c r="B60" s="134"/>
      <c r="C60" s="131"/>
      <c r="D60" s="131"/>
      <c r="E60" s="131"/>
      <c r="F60" s="131"/>
      <c r="G60" s="131"/>
      <c r="H60" s="131"/>
      <c r="I60" s="131"/>
      <c r="J60" s="131"/>
      <c r="K60" s="131"/>
      <c r="L60" s="131"/>
      <c r="M60" s="131"/>
      <c r="N60" s="124"/>
    </row>
    <row r="61" spans="1:14" ht="33" customHeight="1" x14ac:dyDescent="0.35">
      <c r="B61" s="240" t="s">
        <v>189</v>
      </c>
      <c r="C61" s="241"/>
      <c r="D61" s="241"/>
      <c r="E61" s="241"/>
      <c r="F61" s="241"/>
      <c r="G61" s="241"/>
      <c r="H61" s="241"/>
      <c r="I61" s="241"/>
      <c r="J61" s="241"/>
      <c r="K61" s="241"/>
      <c r="L61" s="241"/>
      <c r="M61" s="241"/>
      <c r="N61" s="124"/>
    </row>
    <row r="62" spans="1:14" x14ac:dyDescent="0.35">
      <c r="B62" s="242" t="s">
        <v>171</v>
      </c>
      <c r="C62" s="243"/>
      <c r="D62" s="243"/>
      <c r="E62" s="243"/>
      <c r="F62" s="243"/>
      <c r="G62" s="243"/>
      <c r="H62" s="243"/>
      <c r="I62" s="243"/>
      <c r="J62" s="243"/>
      <c r="K62" s="243"/>
      <c r="L62" s="243"/>
      <c r="M62" s="243"/>
      <c r="N62" s="124"/>
    </row>
    <row r="63" spans="1:14" x14ac:dyDescent="0.35">
      <c r="B63" s="242" t="s">
        <v>172</v>
      </c>
      <c r="C63" s="243"/>
      <c r="D63" s="243"/>
      <c r="E63" s="243"/>
      <c r="F63" s="243"/>
      <c r="G63" s="243"/>
      <c r="H63" s="243"/>
      <c r="I63" s="243"/>
      <c r="J63" s="243"/>
      <c r="K63" s="243"/>
      <c r="L63" s="243"/>
      <c r="M63" s="243"/>
      <c r="N63" s="124"/>
    </row>
    <row r="64" spans="1:14" ht="32.25" customHeight="1" x14ac:dyDescent="0.35">
      <c r="B64" s="237" t="s">
        <v>173</v>
      </c>
      <c r="C64" s="238"/>
      <c r="D64" s="238"/>
      <c r="E64" s="238"/>
      <c r="F64" s="238"/>
      <c r="G64" s="238"/>
      <c r="H64" s="238"/>
      <c r="I64" s="238"/>
      <c r="J64" s="238"/>
      <c r="K64" s="238"/>
      <c r="L64" s="238"/>
      <c r="M64" s="238"/>
      <c r="N64" s="124"/>
    </row>
    <row r="65" spans="2:14" ht="16.5" customHeight="1" x14ac:dyDescent="0.35">
      <c r="B65" s="139"/>
      <c r="C65" s="140"/>
      <c r="D65" s="140"/>
      <c r="E65" s="140"/>
      <c r="F65" s="140"/>
      <c r="G65" s="140"/>
      <c r="H65" s="140"/>
      <c r="I65" s="140"/>
      <c r="J65" s="140"/>
      <c r="K65" s="140"/>
      <c r="L65" s="140"/>
      <c r="M65" s="140"/>
      <c r="N65" s="124"/>
    </row>
    <row r="66" spans="2:14" x14ac:dyDescent="0.35">
      <c r="B66" s="240" t="s">
        <v>190</v>
      </c>
      <c r="C66" s="241"/>
      <c r="D66" s="241"/>
      <c r="E66" s="241"/>
      <c r="F66" s="241"/>
      <c r="G66" s="241"/>
      <c r="H66" s="241"/>
      <c r="I66" s="241"/>
      <c r="J66" s="241"/>
      <c r="K66" s="241"/>
      <c r="L66" s="241"/>
      <c r="M66" s="241"/>
      <c r="N66" s="124"/>
    </row>
    <row r="67" spans="2:14" ht="32.25" customHeight="1" x14ac:dyDescent="0.35">
      <c r="B67" s="139"/>
      <c r="C67" s="140"/>
      <c r="D67" s="140"/>
      <c r="E67" s="140"/>
      <c r="F67" s="140"/>
      <c r="G67" s="140"/>
      <c r="H67" s="140"/>
      <c r="I67" s="140"/>
      <c r="J67" s="140"/>
      <c r="K67" s="140"/>
      <c r="L67" s="140"/>
      <c r="M67" s="140"/>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18" x14ac:dyDescent="0.35">
      <c r="B72" s="246" t="s">
        <v>241</v>
      </c>
      <c r="C72" s="247"/>
      <c r="D72" s="247"/>
      <c r="E72" s="247"/>
      <c r="F72" s="247"/>
      <c r="G72" s="247"/>
      <c r="H72" s="247"/>
      <c r="I72" s="247"/>
      <c r="J72" s="247"/>
      <c r="K72" s="247"/>
      <c r="L72" s="247"/>
      <c r="M72" s="247"/>
      <c r="N72" s="124"/>
    </row>
    <row r="73" spans="2:14" x14ac:dyDescent="0.35">
      <c r="B73" s="134"/>
      <c r="C73" s="131"/>
      <c r="D73" s="131"/>
      <c r="E73" s="131"/>
      <c r="F73" s="131"/>
      <c r="G73" s="131"/>
      <c r="H73" s="131"/>
      <c r="I73" s="131"/>
      <c r="J73" s="131"/>
      <c r="K73" s="131"/>
      <c r="L73" s="131"/>
      <c r="M73" s="131"/>
      <c r="N73" s="124"/>
    </row>
    <row r="74" spans="2:14" x14ac:dyDescent="0.35">
      <c r="B74" s="240" t="s">
        <v>191</v>
      </c>
      <c r="C74" s="241"/>
      <c r="D74" s="241"/>
      <c r="E74" s="241"/>
      <c r="F74" s="241"/>
      <c r="G74" s="241"/>
      <c r="H74" s="241"/>
      <c r="I74" s="241"/>
      <c r="J74" s="241"/>
      <c r="K74" s="241"/>
      <c r="L74" s="241"/>
      <c r="M74" s="241"/>
      <c r="N74" s="244"/>
    </row>
    <row r="75" spans="2:14" x14ac:dyDescent="0.35">
      <c r="B75" s="134" t="s">
        <v>242</v>
      </c>
      <c r="C75" s="131"/>
      <c r="D75" s="245" t="s">
        <v>148</v>
      </c>
      <c r="E75" s="245"/>
      <c r="F75" s="245"/>
      <c r="G75" s="245"/>
      <c r="H75" s="245"/>
      <c r="I75" s="245"/>
      <c r="J75" s="131"/>
      <c r="K75" s="131"/>
      <c r="L75" s="131"/>
      <c r="M75" s="131"/>
      <c r="N75" s="124"/>
    </row>
    <row r="76" spans="2:14" ht="27.75" customHeight="1" x14ac:dyDescent="0.35">
      <c r="B76" s="237" t="s">
        <v>174</v>
      </c>
      <c r="C76" s="238"/>
      <c r="D76" s="238"/>
      <c r="E76" s="238"/>
      <c r="F76" s="238"/>
      <c r="G76" s="238"/>
      <c r="H76" s="238"/>
      <c r="I76" s="238"/>
      <c r="J76" s="238"/>
      <c r="K76" s="238"/>
      <c r="L76" s="238"/>
      <c r="M76" s="238"/>
      <c r="N76" s="124"/>
    </row>
    <row r="77" spans="2:14" ht="29.25" customHeight="1" x14ac:dyDescent="0.35">
      <c r="B77" s="237" t="s">
        <v>175</v>
      </c>
      <c r="C77" s="238"/>
      <c r="D77" s="238"/>
      <c r="E77" s="238"/>
      <c r="F77" s="238"/>
      <c r="G77" s="238"/>
      <c r="H77" s="238"/>
      <c r="I77" s="238"/>
      <c r="J77" s="238"/>
      <c r="K77" s="238"/>
      <c r="L77" s="238"/>
      <c r="M77" s="238"/>
      <c r="N77" s="124"/>
    </row>
    <row r="78" spans="2:14" x14ac:dyDescent="0.35">
      <c r="B78" s="134" t="s">
        <v>176</v>
      </c>
      <c r="C78" s="131"/>
      <c r="D78" s="131"/>
      <c r="E78" s="131"/>
      <c r="F78" s="131"/>
      <c r="G78" s="131"/>
      <c r="H78" s="131"/>
      <c r="I78" s="131"/>
      <c r="J78" s="131"/>
      <c r="K78" s="131"/>
      <c r="L78" s="131"/>
      <c r="M78" s="131"/>
      <c r="N78" s="124"/>
    </row>
    <row r="79" spans="2:14" x14ac:dyDescent="0.35">
      <c r="B79" s="134"/>
      <c r="C79" s="131"/>
      <c r="D79" s="131"/>
      <c r="E79" s="131"/>
      <c r="F79" s="131"/>
      <c r="G79" s="131"/>
      <c r="H79" s="131"/>
      <c r="I79" s="131"/>
      <c r="J79" s="131"/>
      <c r="K79" s="131"/>
      <c r="L79" s="131"/>
      <c r="M79" s="131"/>
      <c r="N79" s="124"/>
    </row>
    <row r="80" spans="2:14" x14ac:dyDescent="0.35">
      <c r="B80" s="240" t="s">
        <v>215</v>
      </c>
      <c r="C80" s="241"/>
      <c r="D80" s="241"/>
      <c r="E80" s="241"/>
      <c r="F80" s="241"/>
      <c r="G80" s="241"/>
      <c r="H80" s="241"/>
      <c r="I80" s="241"/>
      <c r="J80" s="241"/>
      <c r="K80" s="241"/>
      <c r="L80" s="241"/>
      <c r="M80" s="241"/>
      <c r="N80" s="244"/>
    </row>
    <row r="81" spans="2:14" x14ac:dyDescent="0.35">
      <c r="B81" s="134" t="s">
        <v>243</v>
      </c>
      <c r="C81" s="131"/>
      <c r="D81" s="248" t="s">
        <v>149</v>
      </c>
      <c r="E81" s="248"/>
      <c r="F81" s="248"/>
      <c r="G81" s="248"/>
      <c r="H81" s="248"/>
      <c r="I81" s="131"/>
      <c r="J81" s="131"/>
      <c r="K81" s="131"/>
      <c r="L81" s="131"/>
      <c r="M81" s="131"/>
      <c r="N81" s="124"/>
    </row>
    <row r="82" spans="2:14" ht="58.5" customHeight="1" x14ac:dyDescent="0.35">
      <c r="B82" s="237" t="s">
        <v>177</v>
      </c>
      <c r="C82" s="238"/>
      <c r="D82" s="238"/>
      <c r="E82" s="238"/>
      <c r="F82" s="238"/>
      <c r="G82" s="238"/>
      <c r="H82" s="238"/>
      <c r="I82" s="238"/>
      <c r="J82" s="238"/>
      <c r="K82" s="238"/>
      <c r="L82" s="238"/>
      <c r="M82" s="238"/>
      <c r="N82" s="124"/>
    </row>
    <row r="83" spans="2:14" x14ac:dyDescent="0.35">
      <c r="B83" s="134" t="s">
        <v>178</v>
      </c>
      <c r="C83" s="131"/>
      <c r="D83" s="131"/>
      <c r="E83" s="131"/>
      <c r="F83" s="131"/>
      <c r="G83" s="131"/>
      <c r="H83" s="131"/>
      <c r="I83" s="131"/>
      <c r="J83" s="131"/>
      <c r="K83" s="131"/>
      <c r="L83" s="131"/>
      <c r="M83" s="131"/>
      <c r="N83" s="124"/>
    </row>
    <row r="84" spans="2:14" x14ac:dyDescent="0.35">
      <c r="B84" s="134" t="s">
        <v>179</v>
      </c>
      <c r="C84" s="131"/>
      <c r="D84" s="131"/>
      <c r="E84" s="131"/>
      <c r="F84" s="131"/>
      <c r="G84" s="131"/>
      <c r="H84" s="131"/>
      <c r="I84" s="131"/>
      <c r="J84" s="131"/>
      <c r="K84" s="131"/>
      <c r="L84" s="131"/>
      <c r="M84" s="131"/>
      <c r="N84" s="124"/>
    </row>
    <row r="85" spans="2:14" x14ac:dyDescent="0.35">
      <c r="B85" s="134"/>
      <c r="C85" s="131"/>
      <c r="D85" s="131"/>
      <c r="E85" s="131"/>
      <c r="F85" s="131"/>
      <c r="G85" s="131"/>
      <c r="H85" s="131"/>
      <c r="I85" s="131"/>
      <c r="J85" s="131"/>
      <c r="K85" s="131"/>
      <c r="L85" s="131"/>
      <c r="M85" s="131"/>
      <c r="N85" s="124"/>
    </row>
    <row r="86" spans="2:14" ht="31.5" customHeight="1" x14ac:dyDescent="0.35">
      <c r="B86" s="240" t="s">
        <v>192</v>
      </c>
      <c r="C86" s="241"/>
      <c r="D86" s="241"/>
      <c r="E86" s="241"/>
      <c r="F86" s="241"/>
      <c r="G86" s="241"/>
      <c r="H86" s="241"/>
      <c r="I86" s="241"/>
      <c r="J86" s="241"/>
      <c r="K86" s="241"/>
      <c r="L86" s="241"/>
      <c r="M86" s="241"/>
      <c r="N86" s="124"/>
    </row>
    <row r="87" spans="2:14" x14ac:dyDescent="0.35">
      <c r="B87" s="134" t="s">
        <v>242</v>
      </c>
      <c r="C87" s="131"/>
      <c r="D87" s="245" t="s">
        <v>150</v>
      </c>
      <c r="E87" s="245"/>
      <c r="F87" s="245"/>
      <c r="G87" s="245"/>
      <c r="H87" s="245"/>
      <c r="I87" s="131"/>
      <c r="J87" s="131"/>
      <c r="K87" s="131"/>
      <c r="L87" s="131"/>
      <c r="M87" s="131"/>
      <c r="N87" s="124"/>
    </row>
    <row r="88" spans="2:14" x14ac:dyDescent="0.35">
      <c r="B88" s="134" t="s">
        <v>180</v>
      </c>
      <c r="C88" s="131"/>
      <c r="D88" s="131"/>
      <c r="E88" s="131"/>
      <c r="F88" s="131"/>
      <c r="G88" s="131"/>
      <c r="H88" s="131"/>
      <c r="I88" s="131"/>
      <c r="J88" s="131"/>
      <c r="K88" s="131"/>
      <c r="L88" s="131"/>
      <c r="M88" s="131"/>
      <c r="N88" s="124"/>
    </row>
    <row r="89" spans="2:14" ht="28.5" customHeight="1" x14ac:dyDescent="0.35">
      <c r="B89" s="237" t="s">
        <v>181</v>
      </c>
      <c r="C89" s="238"/>
      <c r="D89" s="238"/>
      <c r="E89" s="238"/>
      <c r="F89" s="238"/>
      <c r="G89" s="238"/>
      <c r="H89" s="238"/>
      <c r="I89" s="238"/>
      <c r="J89" s="238"/>
      <c r="K89" s="238"/>
      <c r="L89" s="238"/>
      <c r="M89" s="238"/>
      <c r="N89" s="124"/>
    </row>
    <row r="90" spans="2:14" ht="30" customHeight="1" x14ac:dyDescent="0.35">
      <c r="B90" s="237" t="s">
        <v>182</v>
      </c>
      <c r="C90" s="238"/>
      <c r="D90" s="238"/>
      <c r="E90" s="238"/>
      <c r="F90" s="238"/>
      <c r="G90" s="238"/>
      <c r="H90" s="238"/>
      <c r="I90" s="238"/>
      <c r="J90" s="238"/>
      <c r="K90" s="238"/>
      <c r="L90" s="238"/>
      <c r="M90" s="238"/>
      <c r="N90" s="124"/>
    </row>
    <row r="91" spans="2:14" ht="33.75" customHeight="1" x14ac:dyDescent="0.35">
      <c r="B91" s="237" t="s">
        <v>183</v>
      </c>
      <c r="C91" s="238"/>
      <c r="D91" s="238"/>
      <c r="E91" s="238"/>
      <c r="F91" s="238"/>
      <c r="G91" s="238"/>
      <c r="H91" s="238"/>
      <c r="I91" s="238"/>
      <c r="J91" s="238"/>
      <c r="K91" s="238"/>
      <c r="L91" s="238"/>
      <c r="M91" s="238"/>
      <c r="N91" s="124"/>
    </row>
    <row r="92" spans="2:14" x14ac:dyDescent="0.35">
      <c r="B92" s="134"/>
      <c r="C92" s="131"/>
      <c r="D92" s="131"/>
      <c r="E92" s="131"/>
      <c r="F92" s="131"/>
      <c r="G92" s="131"/>
      <c r="H92" s="131"/>
      <c r="I92" s="131"/>
      <c r="J92" s="131"/>
      <c r="K92" s="131"/>
      <c r="L92" s="131"/>
      <c r="M92" s="131"/>
      <c r="N92" s="124"/>
    </row>
    <row r="93" spans="2:14" x14ac:dyDescent="0.35">
      <c r="B93" s="240" t="s">
        <v>193</v>
      </c>
      <c r="C93" s="241"/>
      <c r="D93" s="241"/>
      <c r="E93" s="241"/>
      <c r="F93" s="241"/>
      <c r="G93" s="241"/>
      <c r="H93" s="241"/>
      <c r="I93" s="241"/>
      <c r="J93" s="241"/>
      <c r="K93" s="241"/>
      <c r="L93" s="241"/>
      <c r="M93" s="241"/>
      <c r="N93" s="244"/>
    </row>
    <row r="94" spans="2:14" x14ac:dyDescent="0.35">
      <c r="B94" s="134" t="s">
        <v>244</v>
      </c>
      <c r="C94" s="131"/>
      <c r="D94" s="245" t="s">
        <v>151</v>
      </c>
      <c r="E94" s="245"/>
      <c r="F94" s="245"/>
      <c r="G94" s="245"/>
      <c r="H94" s="245"/>
      <c r="I94" s="245"/>
      <c r="J94" s="245"/>
      <c r="K94" s="131"/>
      <c r="L94" s="131"/>
      <c r="M94" s="131"/>
      <c r="N94" s="124"/>
    </row>
    <row r="95" spans="2:14" x14ac:dyDescent="0.35">
      <c r="B95" s="242" t="s">
        <v>184</v>
      </c>
      <c r="C95" s="243"/>
      <c r="D95" s="243"/>
      <c r="E95" s="243"/>
      <c r="F95" s="243"/>
      <c r="G95" s="243"/>
      <c r="H95" s="243"/>
      <c r="I95" s="243"/>
      <c r="J95" s="243"/>
      <c r="K95" s="243"/>
      <c r="L95" s="243"/>
      <c r="M95" s="243"/>
      <c r="N95" s="124"/>
    </row>
    <row r="96" spans="2:14" ht="18.75" customHeight="1" x14ac:dyDescent="0.35">
      <c r="B96" s="237" t="s">
        <v>225</v>
      </c>
      <c r="C96" s="238"/>
      <c r="D96" s="238"/>
      <c r="E96" s="238"/>
      <c r="F96" s="238"/>
      <c r="G96" s="238"/>
      <c r="H96" s="238"/>
      <c r="I96" s="238"/>
      <c r="J96" s="238"/>
      <c r="K96" s="238"/>
      <c r="L96" s="238"/>
      <c r="M96" s="238"/>
      <c r="N96" s="124"/>
    </row>
    <row r="97" spans="2:14" x14ac:dyDescent="0.35">
      <c r="B97" s="242" t="s">
        <v>185</v>
      </c>
      <c r="C97" s="243"/>
      <c r="D97" s="243"/>
      <c r="E97" s="243"/>
      <c r="F97" s="243"/>
      <c r="G97" s="243"/>
      <c r="H97" s="243"/>
      <c r="I97" s="243"/>
      <c r="J97" s="243"/>
      <c r="K97" s="243"/>
      <c r="L97" s="243"/>
      <c r="M97" s="243"/>
      <c r="N97" s="124"/>
    </row>
    <row r="98" spans="2:14" ht="15" thickBot="1" x14ac:dyDescent="0.4">
      <c r="B98" s="135"/>
      <c r="C98" s="136"/>
      <c r="D98" s="136"/>
      <c r="E98" s="136"/>
      <c r="F98" s="136"/>
      <c r="G98" s="136"/>
      <c r="H98" s="136"/>
      <c r="I98" s="136"/>
      <c r="J98" s="136"/>
      <c r="K98" s="136"/>
      <c r="L98" s="136"/>
      <c r="M98" s="136"/>
      <c r="N98" s="124"/>
    </row>
    <row r="99" spans="2:14" ht="15" thickTop="1" x14ac:dyDescent="0.35">
      <c r="B99" s="154"/>
      <c r="C99" s="155"/>
      <c r="D99" s="155"/>
      <c r="E99" s="155"/>
      <c r="F99" s="155"/>
      <c r="G99" s="155"/>
      <c r="H99" s="155"/>
      <c r="I99" s="155"/>
      <c r="J99" s="155"/>
      <c r="K99" s="155"/>
      <c r="L99" s="155"/>
      <c r="M99" s="155"/>
      <c r="N99" s="156"/>
    </row>
    <row r="100" spans="2:14" x14ac:dyDescent="0.35">
      <c r="B100" s="155"/>
      <c r="C100" s="155"/>
      <c r="D100" s="155"/>
      <c r="E100" s="155"/>
      <c r="F100" s="155"/>
      <c r="G100" s="155"/>
      <c r="H100" s="155"/>
      <c r="I100" s="155"/>
      <c r="J100" s="155"/>
      <c r="K100" s="155"/>
      <c r="L100" s="155"/>
      <c r="M100" s="155"/>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37:M37"/>
    <mergeCell ref="B40:M40"/>
    <mergeCell ref="B56:M56"/>
    <mergeCell ref="B3:N5"/>
    <mergeCell ref="B7:M7"/>
    <mergeCell ref="B27:M27"/>
    <mergeCell ref="B44:M44"/>
    <mergeCell ref="B46:M46"/>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97:M97"/>
    <mergeCell ref="B96:M96"/>
    <mergeCell ref="B95:M95"/>
    <mergeCell ref="B91:M91"/>
    <mergeCell ref="B90:M90"/>
    <mergeCell ref="B93:N93"/>
    <mergeCell ref="D94:J94"/>
    <mergeCell ref="B76:M76"/>
    <mergeCell ref="B77:M77"/>
    <mergeCell ref="B47:M47"/>
    <mergeCell ref="B48:M48"/>
    <mergeCell ref="B49:M49"/>
    <mergeCell ref="B50:M50"/>
    <mergeCell ref="B66:M66"/>
    <mergeCell ref="B61:M61"/>
    <mergeCell ref="B64:M64"/>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3" zoomScaleNormal="100" workbookViewId="0">
      <selection activeCell="D9" sqref="D9:K9"/>
    </sheetView>
  </sheetViews>
  <sheetFormatPr defaultColWidth="9.08984375" defaultRowHeight="14.5" x14ac:dyDescent="0.35"/>
  <cols>
    <col min="1" max="1" width="9.08984375" style="152"/>
    <col min="2" max="2" width="3.6328125" style="152" customWidth="1"/>
    <col min="3" max="3" width="30.54296875" style="152" customWidth="1"/>
    <col min="4" max="4" width="11.36328125" style="152" bestFit="1" customWidth="1"/>
    <col min="5" max="10" width="9.08984375" style="152"/>
    <col min="11" max="11" width="10.36328125" style="152" customWidth="1"/>
    <col min="12" max="12" width="4.08984375" style="152" customWidth="1"/>
    <col min="13" max="16384" width="9.08984375" style="152"/>
  </cols>
  <sheetData>
    <row r="2" spans="2:13" ht="15" thickBot="1" x14ac:dyDescent="0.4"/>
    <row r="3" spans="2:13" ht="15.75" customHeight="1" thickTop="1" x14ac:dyDescent="0.35">
      <c r="B3" s="224" t="s">
        <v>227</v>
      </c>
      <c r="C3" s="225"/>
      <c r="D3" s="225"/>
      <c r="E3" s="225"/>
      <c r="F3" s="225"/>
      <c r="G3" s="225"/>
      <c r="H3" s="225"/>
      <c r="I3" s="225"/>
      <c r="J3" s="225"/>
      <c r="K3" s="225"/>
      <c r="L3" s="226"/>
    </row>
    <row r="4" spans="2:13" ht="15" customHeight="1" x14ac:dyDescent="0.35">
      <c r="B4" s="227"/>
      <c r="C4" s="228"/>
      <c r="D4" s="228"/>
      <c r="E4" s="228"/>
      <c r="F4" s="228"/>
      <c r="G4" s="228"/>
      <c r="H4" s="228"/>
      <c r="I4" s="228"/>
      <c r="J4" s="228"/>
      <c r="K4" s="228"/>
      <c r="L4" s="229"/>
    </row>
    <row r="5" spans="2:13" ht="15" customHeight="1" x14ac:dyDescent="0.35">
      <c r="B5" s="227"/>
      <c r="C5" s="228"/>
      <c r="D5" s="228"/>
      <c r="E5" s="228"/>
      <c r="F5" s="228"/>
      <c r="G5" s="228"/>
      <c r="H5" s="228"/>
      <c r="I5" s="228"/>
      <c r="J5" s="228"/>
      <c r="K5" s="228"/>
      <c r="L5" s="229"/>
    </row>
    <row r="6" spans="2:13" ht="21" customHeight="1" x14ac:dyDescent="0.35">
      <c r="B6" s="146"/>
      <c r="C6" s="163"/>
      <c r="D6" s="163"/>
      <c r="E6" s="163"/>
      <c r="F6" s="163"/>
      <c r="G6" s="163"/>
      <c r="H6" s="163"/>
      <c r="I6" s="163"/>
      <c r="J6" s="163"/>
      <c r="K6" s="163"/>
      <c r="L6" s="124"/>
    </row>
    <row r="7" spans="2:13" ht="17" thickBot="1" x14ac:dyDescent="0.4">
      <c r="B7" s="146"/>
      <c r="C7" s="70" t="s">
        <v>138</v>
      </c>
      <c r="D7" s="254">
        <v>45272</v>
      </c>
      <c r="E7" s="254"/>
      <c r="F7" s="254"/>
      <c r="G7" s="254"/>
      <c r="H7" s="254"/>
      <c r="I7" s="254"/>
      <c r="J7" s="254"/>
      <c r="K7" s="254"/>
      <c r="L7" s="165"/>
      <c r="M7" s="160"/>
    </row>
    <row r="8" spans="2:13" ht="35.25" customHeight="1" thickBot="1" x14ac:dyDescent="0.4">
      <c r="B8" s="146"/>
      <c r="C8" s="55" t="s">
        <v>69</v>
      </c>
      <c r="D8" s="255" t="s">
        <v>251</v>
      </c>
      <c r="E8" s="255"/>
      <c r="F8" s="255"/>
      <c r="G8" s="255"/>
      <c r="H8" s="255"/>
      <c r="I8" s="255"/>
      <c r="J8" s="255"/>
      <c r="K8" s="255"/>
      <c r="L8" s="164"/>
    </row>
    <row r="9" spans="2:13" ht="39.75" customHeight="1" thickBot="1" x14ac:dyDescent="0.4">
      <c r="B9" s="146"/>
      <c r="C9" s="168" t="s">
        <v>67</v>
      </c>
      <c r="D9" s="255" t="s">
        <v>252</v>
      </c>
      <c r="E9" s="255"/>
      <c r="F9" s="255"/>
      <c r="G9" s="255"/>
      <c r="H9" s="255"/>
      <c r="I9" s="255"/>
      <c r="J9" s="255"/>
      <c r="K9" s="255"/>
      <c r="L9" s="166"/>
    </row>
    <row r="10" spans="2:13" ht="97.5" customHeight="1" x14ac:dyDescent="0.35">
      <c r="B10" s="146"/>
      <c r="C10" s="169" t="s">
        <v>68</v>
      </c>
      <c r="D10" s="256" t="s">
        <v>253</v>
      </c>
      <c r="E10" s="256"/>
      <c r="F10" s="256"/>
      <c r="G10" s="256"/>
      <c r="H10" s="256"/>
      <c r="I10" s="256"/>
      <c r="J10" s="256"/>
      <c r="K10" s="256"/>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abSelected="1" topLeftCell="A4" zoomScaleNormal="100" workbookViewId="0">
      <selection activeCell="D12" sqref="D12"/>
    </sheetView>
  </sheetViews>
  <sheetFormatPr defaultColWidth="9.08984375" defaultRowHeight="14.5" x14ac:dyDescent="0.35"/>
  <cols>
    <col min="1" max="1" width="9.36328125" style="175" customWidth="1"/>
    <col min="2" max="2" width="4.90625" style="175" customWidth="1"/>
    <col min="3" max="3" width="33.36328125" style="175" customWidth="1"/>
    <col min="4" max="4" width="26.90625" style="175" customWidth="1"/>
    <col min="5" max="5" width="11.453125" style="175" customWidth="1"/>
    <col min="6" max="6" width="17.453125" style="175" customWidth="1"/>
    <col min="7" max="7" width="33.36328125" style="175" customWidth="1"/>
    <col min="8" max="8" width="14.08984375" style="175" customWidth="1"/>
    <col min="9" max="9" width="9" style="175" customWidth="1"/>
    <col min="10" max="10" width="2" style="175" customWidth="1"/>
    <col min="11" max="11" width="7.08984375" style="175" customWidth="1"/>
    <col min="12" max="16384" width="9.08984375" style="175"/>
  </cols>
  <sheetData>
    <row r="3" spans="1:12" x14ac:dyDescent="0.35">
      <c r="A3" s="179"/>
      <c r="B3" s="257" t="s">
        <v>206</v>
      </c>
      <c r="C3" s="258"/>
      <c r="D3" s="258"/>
      <c r="E3" s="258"/>
      <c r="F3" s="258"/>
      <c r="G3" s="258"/>
      <c r="H3" s="258"/>
      <c r="I3" s="258"/>
      <c r="J3" s="259"/>
    </row>
    <row r="4" spans="1:12" x14ac:dyDescent="0.35">
      <c r="A4" s="179"/>
      <c r="B4" s="257"/>
      <c r="C4" s="258"/>
      <c r="D4" s="258"/>
      <c r="E4" s="258"/>
      <c r="F4" s="258"/>
      <c r="G4" s="258"/>
      <c r="H4" s="258"/>
      <c r="I4" s="258"/>
      <c r="J4" s="259"/>
    </row>
    <row r="5" spans="1:12" x14ac:dyDescent="0.35">
      <c r="A5" s="179"/>
      <c r="B5" s="257"/>
      <c r="C5" s="258"/>
      <c r="D5" s="258"/>
      <c r="E5" s="258"/>
      <c r="F5" s="258"/>
      <c r="G5" s="258"/>
      <c r="H5" s="258"/>
      <c r="I5" s="258"/>
      <c r="J5" s="259"/>
    </row>
    <row r="6" spans="1:12" ht="16.5" x14ac:dyDescent="0.35">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45809</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4">
      <c r="A11" s="179"/>
      <c r="B11" s="1"/>
      <c r="C11" s="67" t="s">
        <v>97</v>
      </c>
      <c r="D11" s="114">
        <v>120</v>
      </c>
      <c r="E11" s="7"/>
      <c r="F11" s="7"/>
      <c r="G11" s="261"/>
      <c r="H11" s="82"/>
      <c r="I11" s="7"/>
      <c r="J11" s="164"/>
      <c r="K11" s="177"/>
      <c r="L11" s="178"/>
    </row>
    <row r="12" spans="1:12" ht="36" customHeight="1" thickBot="1" x14ac:dyDescent="0.4">
      <c r="A12" s="179"/>
      <c r="B12" s="1"/>
      <c r="C12" s="67" t="s">
        <v>237</v>
      </c>
      <c r="D12" s="115">
        <v>8</v>
      </c>
      <c r="E12" s="8"/>
      <c r="F12" s="8"/>
      <c r="G12" s="261"/>
      <c r="H12" s="82"/>
      <c r="I12" s="8"/>
      <c r="J12" s="166"/>
      <c r="K12" s="178"/>
    </row>
    <row r="13" spans="1:12" ht="50.25" customHeight="1" thickBot="1" x14ac:dyDescent="0.4">
      <c r="A13" s="179"/>
      <c r="B13" s="1"/>
      <c r="C13" s="69" t="s">
        <v>218</v>
      </c>
      <c r="D13" s="116" t="s">
        <v>100</v>
      </c>
      <c r="E13" s="8"/>
      <c r="F13" s="1"/>
      <c r="G13" s="261"/>
      <c r="H13" s="82"/>
      <c r="I13" s="8"/>
      <c r="J13" s="166"/>
      <c r="K13" s="178"/>
    </row>
    <row r="14" spans="1:12" ht="50.25" customHeight="1" thickBot="1" x14ac:dyDescent="0.4">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5">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5">
      <c r="A16" s="179"/>
      <c r="B16" s="1"/>
      <c r="C16" s="1"/>
      <c r="D16" s="1"/>
      <c r="E16" s="1"/>
      <c r="F16" s="1"/>
      <c r="G16" s="1"/>
      <c r="H16" s="1"/>
      <c r="I16" s="1"/>
      <c r="J16" s="124"/>
    </row>
    <row r="17" spans="1:14" ht="17.5" x14ac:dyDescent="0.35">
      <c r="A17" s="179"/>
      <c r="B17" s="1"/>
      <c r="C17" s="262" t="s">
        <v>204</v>
      </c>
      <c r="D17" s="262"/>
      <c r="E17" s="1"/>
      <c r="F17" s="1"/>
      <c r="G17" s="1"/>
      <c r="H17" s="1"/>
      <c r="I17" s="1"/>
      <c r="J17" s="124"/>
    </row>
    <row r="18" spans="1:14" x14ac:dyDescent="0.35">
      <c r="A18" s="179"/>
      <c r="B18" s="1"/>
      <c r="C18" s="1"/>
      <c r="D18" s="1"/>
      <c r="E18" s="1"/>
      <c r="F18" s="1"/>
      <c r="G18" s="1"/>
      <c r="H18" s="1"/>
      <c r="I18" s="1"/>
      <c r="J18" s="172"/>
    </row>
    <row r="19" spans="1:14" ht="3.75" customHeight="1" x14ac:dyDescent="0.35">
      <c r="A19" s="179"/>
      <c r="B19" s="1"/>
      <c r="C19" s="1"/>
      <c r="D19" s="1"/>
      <c r="E19" s="1"/>
      <c r="F19" s="1"/>
      <c r="G19" s="1"/>
      <c r="H19" s="1"/>
      <c r="I19" s="1"/>
      <c r="J19" s="172"/>
      <c r="N19" s="175" t="s">
        <v>139</v>
      </c>
    </row>
    <row r="20" spans="1:14" ht="16" x14ac:dyDescent="0.35">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5">
      <c r="A21" s="179"/>
      <c r="B21" s="1"/>
      <c r="C21" s="1"/>
      <c r="D21" s="1"/>
      <c r="E21" s="1"/>
      <c r="F21" s="1"/>
      <c r="G21" s="1"/>
      <c r="H21" s="1"/>
      <c r="I21" s="1"/>
      <c r="J21" s="172"/>
    </row>
    <row r="22" spans="1:14" ht="17" thickBot="1" x14ac:dyDescent="0.5">
      <c r="A22" s="179"/>
      <c r="B22" s="1"/>
      <c r="C22" s="57" t="s">
        <v>73</v>
      </c>
      <c r="D22" s="58">
        <f>IF(ISBLANK(D12),"",D10*D12)</f>
        <v>19.2</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4">
      <c r="A23" s="179"/>
      <c r="B23" s="1"/>
      <c r="C23" s="27" t="s">
        <v>74</v>
      </c>
      <c r="D23" s="56">
        <f>IFERROR(D22*D11,"")</f>
        <v>2304</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5">
      <c r="A24" s="179"/>
      <c r="B24" s="1"/>
      <c r="C24" s="1"/>
      <c r="D24" s="1"/>
      <c r="E24" s="86"/>
      <c r="F24" s="1"/>
      <c r="G24" s="1"/>
      <c r="H24" s="1"/>
      <c r="I24" s="86"/>
      <c r="J24" s="124"/>
    </row>
    <row r="25" spans="1:14" hidden="1" x14ac:dyDescent="0.35">
      <c r="A25" s="179"/>
      <c r="B25" s="1"/>
      <c r="C25" s="1"/>
      <c r="D25" s="1"/>
      <c r="E25" s="86"/>
      <c r="F25" s="1"/>
      <c r="G25" s="89"/>
      <c r="H25" s="89"/>
      <c r="I25" s="90"/>
      <c r="J25" s="174"/>
    </row>
    <row r="26" spans="1:14" ht="15" hidden="1" thickBot="1" x14ac:dyDescent="0.4">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1244.1599999999999</v>
      </c>
      <c r="E26" s="28" t="s">
        <v>77</v>
      </c>
      <c r="F26" s="1"/>
      <c r="G26" s="91"/>
      <c r="H26" s="89"/>
      <c r="I26" s="89"/>
      <c r="J26" s="174"/>
    </row>
    <row r="27" spans="1:14" ht="15" hidden="1" thickBot="1" x14ac:dyDescent="0.4">
      <c r="A27" s="179"/>
      <c r="B27" s="1"/>
      <c r="C27" s="27" t="s">
        <v>78</v>
      </c>
      <c r="D27" s="56">
        <f>IFERROR($D$26/1000000,"")</f>
        <v>1.2441599999999998E-3</v>
      </c>
      <c r="E27" s="28" t="s">
        <v>79</v>
      </c>
      <c r="F27" s="1"/>
      <c r="G27" s="91"/>
      <c r="H27" s="95"/>
      <c r="I27" s="92"/>
      <c r="J27" s="174"/>
    </row>
    <row r="28" spans="1:14" ht="15" hidden="1" thickBot="1" x14ac:dyDescent="0.4">
      <c r="A28" s="179"/>
      <c r="B28" s="1"/>
      <c r="C28" s="59" t="s">
        <v>80</v>
      </c>
      <c r="D28" s="61">
        <f>IFERROR($D$27*365.25,"")</f>
        <v>0.45442943999999991</v>
      </c>
      <c r="E28" s="28" t="s">
        <v>81</v>
      </c>
      <c r="F28" s="1"/>
      <c r="G28" s="91"/>
      <c r="H28" s="96"/>
      <c r="I28" s="92"/>
      <c r="J28" s="174"/>
    </row>
    <row r="29" spans="1:14" x14ac:dyDescent="0.35">
      <c r="A29" s="179"/>
      <c r="B29" s="1"/>
      <c r="C29" s="60" t="s">
        <v>140</v>
      </c>
      <c r="D29" s="62">
        <f>D28</f>
        <v>0.45442943999999991</v>
      </c>
      <c r="E29" s="87" t="s">
        <v>81</v>
      </c>
      <c r="F29" s="1"/>
      <c r="G29" s="93"/>
      <c r="H29" s="97"/>
      <c r="I29" s="94"/>
      <c r="J29" s="174"/>
    </row>
    <row r="30" spans="1:14" hidden="1" x14ac:dyDescent="0.35">
      <c r="A30" s="179"/>
      <c r="B30" s="1"/>
      <c r="C30" s="1"/>
      <c r="D30" s="1"/>
      <c r="E30" s="86"/>
      <c r="F30" s="1"/>
      <c r="G30" s="89"/>
      <c r="H30" s="89"/>
      <c r="I30" s="90"/>
      <c r="J30" s="174"/>
    </row>
    <row r="31" spans="1:14" hidden="1" x14ac:dyDescent="0.35">
      <c r="A31" s="179"/>
      <c r="B31" s="1"/>
      <c r="C31" s="1"/>
      <c r="D31" s="1"/>
      <c r="E31" s="86"/>
      <c r="F31" s="1"/>
      <c r="G31" s="89"/>
      <c r="H31" s="89"/>
      <c r="I31" s="90"/>
      <c r="J31" s="174"/>
    </row>
    <row r="32" spans="1:14" ht="15" hidden="1" thickBot="1" x14ac:dyDescent="0.4">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62208</v>
      </c>
      <c r="E32" s="28" t="s">
        <v>106</v>
      </c>
      <c r="F32" s="1"/>
      <c r="G32" s="91"/>
      <c r="H32" s="95"/>
      <c r="I32" s="92"/>
      <c r="J32" s="174"/>
    </row>
    <row r="33" spans="1:10" ht="15" hidden="1" thickBot="1" x14ac:dyDescent="0.4">
      <c r="A33" s="179"/>
      <c r="B33" s="1"/>
      <c r="C33" s="63" t="s">
        <v>109</v>
      </c>
      <c r="D33" s="64">
        <f>IFERROR($D$32/1000000,"")</f>
        <v>6.2207999999999999E-2</v>
      </c>
      <c r="E33" s="28" t="s">
        <v>107</v>
      </c>
      <c r="F33" s="1"/>
      <c r="G33" s="91"/>
      <c r="H33" s="95"/>
      <c r="I33" s="92"/>
      <c r="J33" s="174"/>
    </row>
    <row r="34" spans="1:10" ht="15" hidden="1" thickBot="1" x14ac:dyDescent="0.4">
      <c r="A34" s="179"/>
      <c r="B34" s="1"/>
      <c r="C34" s="63" t="s">
        <v>110</v>
      </c>
      <c r="D34" s="65">
        <f>IFERROR($D$33*365.25,"")</f>
        <v>22.721471999999999</v>
      </c>
      <c r="E34" s="28" t="s">
        <v>108</v>
      </c>
      <c r="F34" s="1"/>
      <c r="G34" s="91"/>
      <c r="H34" s="96"/>
      <c r="I34" s="92"/>
      <c r="J34" s="174"/>
    </row>
    <row r="35" spans="1:10" x14ac:dyDescent="0.35">
      <c r="A35" s="179"/>
      <c r="B35" s="1"/>
      <c r="C35" s="19" t="s">
        <v>141</v>
      </c>
      <c r="D35" s="20">
        <f>D34</f>
        <v>22.721471999999999</v>
      </c>
      <c r="E35" s="87" t="s">
        <v>108</v>
      </c>
      <c r="F35" s="1"/>
      <c r="G35" s="93"/>
      <c r="H35" s="97"/>
      <c r="I35" s="94"/>
      <c r="J35" s="174"/>
    </row>
    <row r="36" spans="1:10" ht="15" thickBot="1" x14ac:dyDescent="0.4">
      <c r="A36" s="179"/>
      <c r="B36" s="167"/>
      <c r="C36" s="149"/>
      <c r="D36" s="149"/>
      <c r="E36" s="149"/>
      <c r="F36" s="149"/>
      <c r="G36" s="149"/>
      <c r="H36" s="149"/>
      <c r="I36" s="149"/>
      <c r="J36" s="150"/>
    </row>
    <row r="37" spans="1:10" ht="15" thickTop="1" x14ac:dyDescent="0.35"/>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9" zoomScaleNormal="100" workbookViewId="0">
      <selection activeCell="C15" sqref="C15"/>
    </sheetView>
  </sheetViews>
  <sheetFormatPr defaultColWidth="9.08984375" defaultRowHeight="14.5" x14ac:dyDescent="0.35"/>
  <cols>
    <col min="1" max="1" width="9.08984375" style="152"/>
    <col min="2" max="2" width="4.6328125" style="152" customWidth="1"/>
    <col min="3" max="3" width="32.08984375" style="152" customWidth="1"/>
    <col min="4" max="4" width="8.453125" style="152" bestFit="1" customWidth="1"/>
    <col min="5" max="5" width="21.08984375" style="152" customWidth="1"/>
    <col min="6" max="6" width="17.6328125" style="152" customWidth="1"/>
    <col min="7" max="7" width="5.453125" style="152" customWidth="1"/>
    <col min="8" max="8" width="8.08984375" style="152" customWidth="1"/>
    <col min="9" max="9" width="9.08984375" style="152" customWidth="1"/>
    <col min="10" max="10" width="26.08984375" style="152" customWidth="1"/>
    <col min="11" max="16384" width="9.08984375" style="152"/>
  </cols>
  <sheetData>
    <row r="3" spans="1:10" x14ac:dyDescent="0.35">
      <c r="A3" s="153"/>
      <c r="B3" s="257" t="s">
        <v>209</v>
      </c>
      <c r="C3" s="258"/>
      <c r="D3" s="258"/>
      <c r="E3" s="258"/>
      <c r="F3" s="258"/>
      <c r="G3" s="259"/>
    </row>
    <row r="4" spans="1:10" x14ac:dyDescent="0.35">
      <c r="A4" s="153"/>
      <c r="B4" s="257"/>
      <c r="C4" s="258"/>
      <c r="D4" s="258"/>
      <c r="E4" s="258"/>
      <c r="F4" s="258"/>
      <c r="G4" s="259"/>
    </row>
    <row r="5" spans="1:10" x14ac:dyDescent="0.35">
      <c r="A5" s="153"/>
      <c r="B5" s="257"/>
      <c r="C5" s="258"/>
      <c r="D5" s="258"/>
      <c r="E5" s="258"/>
      <c r="F5" s="258"/>
      <c r="G5" s="259"/>
    </row>
    <row r="6" spans="1:10" ht="16.5" x14ac:dyDescent="0.35">
      <c r="A6" s="153"/>
      <c r="B6" s="1"/>
      <c r="C6" s="1"/>
      <c r="D6" s="1"/>
      <c r="E6" s="1"/>
      <c r="F6" s="1"/>
      <c r="G6" s="165"/>
    </row>
    <row r="7" spans="1:10" ht="18" customHeight="1" x14ac:dyDescent="0.35">
      <c r="A7" s="153"/>
      <c r="B7" s="1"/>
      <c r="C7" s="266" t="s">
        <v>205</v>
      </c>
      <c r="D7" s="266"/>
      <c r="E7" s="266"/>
      <c r="F7" s="266"/>
      <c r="G7" s="164"/>
    </row>
    <row r="8" spans="1:10" ht="12" customHeight="1" x14ac:dyDescent="0.35">
      <c r="A8" s="153"/>
      <c r="B8" s="1"/>
      <c r="C8" s="1"/>
      <c r="D8" s="1"/>
      <c r="E8" s="1"/>
      <c r="F8" s="1"/>
      <c r="G8" s="164"/>
    </row>
    <row r="9" spans="1:10" ht="17" thickBot="1" x14ac:dyDescent="0.4">
      <c r="A9" s="153"/>
      <c r="B9" s="1"/>
      <c r="C9" s="264" t="s">
        <v>70</v>
      </c>
      <c r="D9" s="264"/>
      <c r="E9" s="106" t="s">
        <v>82</v>
      </c>
      <c r="F9" s="1"/>
      <c r="G9" s="164"/>
    </row>
    <row r="10" spans="1:10" ht="17" thickBot="1" x14ac:dyDescent="0.4">
      <c r="A10" s="153"/>
      <c r="B10" s="1"/>
      <c r="C10" s="265" t="s">
        <v>83</v>
      </c>
      <c r="D10" s="265"/>
      <c r="E10" s="107" t="s">
        <v>16</v>
      </c>
      <c r="F10" s="1"/>
      <c r="G10" s="166"/>
    </row>
    <row r="11" spans="1:10" ht="17" thickBot="1" x14ac:dyDescent="0.4">
      <c r="A11" s="153"/>
      <c r="B11" s="1"/>
      <c r="C11" s="265" t="s">
        <v>222</v>
      </c>
      <c r="D11" s="265"/>
      <c r="E11" s="108" t="s">
        <v>41</v>
      </c>
      <c r="F11" s="1"/>
      <c r="G11" s="166"/>
    </row>
    <row r="12" spans="1:10" x14ac:dyDescent="0.35">
      <c r="A12" s="153"/>
      <c r="B12" s="1"/>
      <c r="C12" s="263" t="s">
        <v>221</v>
      </c>
      <c r="D12" s="263"/>
      <c r="E12" s="109" t="s">
        <v>95</v>
      </c>
      <c r="F12" s="1"/>
      <c r="G12" s="124"/>
    </row>
    <row r="13" spans="1:10" x14ac:dyDescent="0.35">
      <c r="A13" s="153"/>
      <c r="B13" s="1"/>
      <c r="C13" s="1"/>
      <c r="D13" s="1"/>
      <c r="E13" s="1"/>
      <c r="F13" s="1"/>
      <c r="G13" s="124"/>
    </row>
    <row r="14" spans="1:10" ht="63" customHeight="1" thickBot="1" x14ac:dyDescent="0.4">
      <c r="A14" s="153"/>
      <c r="B14" s="1"/>
      <c r="C14" s="72" t="s">
        <v>153</v>
      </c>
      <c r="D14" s="73" t="s">
        <v>98</v>
      </c>
      <c r="E14" s="73" t="s">
        <v>207</v>
      </c>
      <c r="F14" s="74" t="s">
        <v>208</v>
      </c>
      <c r="G14" s="124"/>
    </row>
    <row r="15" spans="1:10" x14ac:dyDescent="0.35">
      <c r="A15" s="153"/>
      <c r="B15" s="1"/>
      <c r="C15" s="110" t="s">
        <v>25</v>
      </c>
      <c r="D15" s="205">
        <v>0.23</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1.84E-2</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4.9794999999999998</v>
      </c>
      <c r="G15" s="180"/>
      <c r="H15" s="181"/>
      <c r="I15" s="181"/>
      <c r="J15" s="181"/>
    </row>
    <row r="16" spans="1:10"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5">
      <c r="A32" s="153"/>
      <c r="B32" s="1"/>
      <c r="C32" s="75" t="s">
        <v>84</v>
      </c>
      <c r="D32" s="102">
        <f>SUM(D15:D31)</f>
        <v>0.23</v>
      </c>
      <c r="E32" s="103">
        <f>SUM(E15:E31)</f>
        <v>1.84E-2</v>
      </c>
      <c r="F32" s="201">
        <f>SUM(F15:F31)</f>
        <v>4.9794999999999998</v>
      </c>
      <c r="G32" s="124"/>
    </row>
    <row r="33" spans="1:7" ht="15" thickBot="1" x14ac:dyDescent="0.4">
      <c r="A33" s="153"/>
      <c r="B33" s="167"/>
      <c r="C33" s="149"/>
      <c r="D33" s="149"/>
      <c r="E33" s="149"/>
      <c r="F33" s="149"/>
      <c r="G33" s="150"/>
    </row>
    <row r="34" spans="1:7" ht="15" thickTop="1" x14ac:dyDescent="0.35"/>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1.0899999999999999" right="0.7" top="0.75" bottom="0.75" header="0.3" footer="0.3"/>
  <pageSetup scale="92"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D14" sqref="D14"/>
    </sheetView>
  </sheetViews>
  <sheetFormatPr defaultColWidth="9.08984375" defaultRowHeight="14.5" x14ac:dyDescent="0.35"/>
  <cols>
    <col min="1" max="1" width="9.08984375" style="152"/>
    <col min="2" max="2" width="4.6328125" style="152" customWidth="1"/>
    <col min="3" max="3" width="32" style="152" customWidth="1"/>
    <col min="4" max="4" width="12.453125" style="152" customWidth="1"/>
    <col min="5" max="5" width="19.54296875" style="152" customWidth="1"/>
    <col min="6" max="6" width="18.90625" style="152" customWidth="1"/>
    <col min="7" max="7" width="4.54296875" style="152" customWidth="1"/>
    <col min="8" max="16384" width="9.08984375" style="152"/>
  </cols>
  <sheetData>
    <row r="3" spans="1:9" x14ac:dyDescent="0.35">
      <c r="A3" s="153"/>
      <c r="B3" s="257" t="s">
        <v>210</v>
      </c>
      <c r="C3" s="258"/>
      <c r="D3" s="258"/>
      <c r="E3" s="258"/>
      <c r="F3" s="258"/>
      <c r="G3" s="259"/>
    </row>
    <row r="4" spans="1:9" x14ac:dyDescent="0.35">
      <c r="A4" s="153"/>
      <c r="B4" s="257"/>
      <c r="C4" s="258"/>
      <c r="D4" s="258"/>
      <c r="E4" s="258"/>
      <c r="F4" s="258"/>
      <c r="G4" s="259"/>
    </row>
    <row r="5" spans="1:9" x14ac:dyDescent="0.35">
      <c r="A5" s="153"/>
      <c r="B5" s="257"/>
      <c r="C5" s="258"/>
      <c r="D5" s="258"/>
      <c r="E5" s="258"/>
      <c r="F5" s="258"/>
      <c r="G5" s="259"/>
    </row>
    <row r="6" spans="1:9" ht="16.5" x14ac:dyDescent="0.35">
      <c r="A6" s="153"/>
      <c r="B6" s="1"/>
      <c r="C6" s="1"/>
      <c r="D6" s="1"/>
      <c r="E6" s="1"/>
      <c r="F6" s="1"/>
      <c r="G6" s="165"/>
    </row>
    <row r="7" spans="1:9" ht="18" customHeight="1" x14ac:dyDescent="0.35">
      <c r="A7" s="153"/>
      <c r="B7" s="1"/>
      <c r="C7" s="262" t="s">
        <v>205</v>
      </c>
      <c r="D7" s="262"/>
      <c r="E7" s="262"/>
      <c r="F7" s="262"/>
      <c r="G7" s="164"/>
    </row>
    <row r="8" spans="1:9" x14ac:dyDescent="0.35">
      <c r="A8" s="153"/>
      <c r="B8" s="1"/>
      <c r="C8" s="1"/>
      <c r="D8" s="1"/>
      <c r="E8" s="1"/>
      <c r="F8" s="1"/>
      <c r="G8" s="124"/>
    </row>
    <row r="9" spans="1:9" ht="68.25" customHeight="1" thickBot="1" x14ac:dyDescent="0.4">
      <c r="A9" s="153"/>
      <c r="B9" s="1"/>
      <c r="C9" s="76" t="s">
        <v>152</v>
      </c>
      <c r="D9" s="76" t="s">
        <v>98</v>
      </c>
      <c r="E9" s="73" t="s">
        <v>207</v>
      </c>
      <c r="F9" s="74" t="s">
        <v>214</v>
      </c>
      <c r="G9" s="124"/>
    </row>
    <row r="10" spans="1:9" x14ac:dyDescent="0.35">
      <c r="A10" s="153"/>
      <c r="B10" s="1"/>
      <c r="C10" s="110" t="s">
        <v>64</v>
      </c>
      <c r="D10" s="118">
        <v>0.23</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0.37981485318699987</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3.5368564344449989</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84</v>
      </c>
      <c r="D27" s="144">
        <f>SUM(D10:D26)</f>
        <v>0.23</v>
      </c>
      <c r="E27" s="103">
        <f>SUM(E10:E26)</f>
        <v>0.37981485318699987</v>
      </c>
      <c r="F27" s="104">
        <f>SUM(F10:F26)</f>
        <v>3.5368564344449989</v>
      </c>
      <c r="G27" s="124"/>
    </row>
    <row r="28" spans="1:7" ht="15" thickBot="1" x14ac:dyDescent="0.4">
      <c r="A28" s="153"/>
      <c r="B28" s="167"/>
      <c r="C28" s="149"/>
      <c r="D28" s="149"/>
      <c r="E28" s="149"/>
      <c r="F28" s="149"/>
      <c r="G28" s="150"/>
    </row>
    <row r="29" spans="1:7" ht="15" thickTop="1" x14ac:dyDescent="0.35"/>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topLeftCell="A3" zoomScaleNormal="100" workbookViewId="0">
      <selection activeCell="G22" sqref="G22:G25"/>
    </sheetView>
  </sheetViews>
  <sheetFormatPr defaultColWidth="9.08984375" defaultRowHeight="14.5" x14ac:dyDescent="0.35"/>
  <cols>
    <col min="1" max="1" width="9.08984375" style="152"/>
    <col min="2" max="2" width="4.90625" style="152" customWidth="1"/>
    <col min="3" max="3" width="30.453125" style="152" customWidth="1"/>
    <col min="4" max="4" width="26.90625" style="152" customWidth="1"/>
    <col min="5" max="5" width="9.08984375" style="152"/>
    <col min="6" max="6" width="22.08984375" style="152" customWidth="1"/>
    <col min="7" max="7" width="23.36328125" style="152" customWidth="1"/>
    <col min="8" max="10" width="9.08984375" style="152"/>
    <col min="11" max="11" width="7.08984375" style="152" customWidth="1"/>
    <col min="12" max="16384" width="9.08984375" style="152"/>
  </cols>
  <sheetData>
    <row r="2" spans="2:12" ht="15" thickBot="1" x14ac:dyDescent="0.4"/>
    <row r="3" spans="2:12" ht="15" thickTop="1" x14ac:dyDescent="0.35">
      <c r="B3" s="270" t="s">
        <v>212</v>
      </c>
      <c r="C3" s="271"/>
      <c r="D3" s="271"/>
      <c r="E3" s="271"/>
      <c r="F3" s="271"/>
      <c r="G3" s="271"/>
      <c r="H3" s="272"/>
    </row>
    <row r="4" spans="2:12" x14ac:dyDescent="0.35">
      <c r="B4" s="257"/>
      <c r="C4" s="258"/>
      <c r="D4" s="258"/>
      <c r="E4" s="258"/>
      <c r="F4" s="258"/>
      <c r="G4" s="258"/>
      <c r="H4" s="259"/>
    </row>
    <row r="5" spans="2:12" x14ac:dyDescent="0.35">
      <c r="B5" s="257"/>
      <c r="C5" s="258"/>
      <c r="D5" s="258"/>
      <c r="E5" s="258"/>
      <c r="F5" s="258"/>
      <c r="G5" s="258"/>
      <c r="H5" s="259"/>
    </row>
    <row r="6" spans="2:12" ht="16.5" x14ac:dyDescent="0.35">
      <c r="B6" s="146"/>
      <c r="C6" s="1"/>
      <c r="D6" s="1"/>
      <c r="E6" s="1"/>
      <c r="F6" s="1"/>
      <c r="G6" s="1"/>
      <c r="H6" s="124"/>
      <c r="L6" s="159"/>
    </row>
    <row r="7" spans="2:12" ht="17.5" x14ac:dyDescent="0.35">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92</v>
      </c>
      <c r="D10" s="98">
        <f>'Stage 1'!D29</f>
        <v>0.45442943999999991</v>
      </c>
      <c r="E10" s="22"/>
      <c r="F10" s="1"/>
      <c r="G10" s="1"/>
      <c r="H10" s="184"/>
      <c r="I10" s="188"/>
      <c r="J10" s="189"/>
      <c r="L10" s="161"/>
    </row>
    <row r="11" spans="2:12" ht="21" hidden="1" customHeight="1" thickBot="1" x14ac:dyDescent="0.55000000000000004">
      <c r="B11" s="146"/>
      <c r="C11" s="69" t="s">
        <v>91</v>
      </c>
      <c r="D11" s="99">
        <f>'Stage 3'!E27-'Stage 2'!E32</f>
        <v>0.36141485318699984</v>
      </c>
      <c r="E11" s="24"/>
      <c r="F11" s="1"/>
      <c r="G11" s="1"/>
      <c r="H11" s="184"/>
      <c r="I11" s="190"/>
      <c r="J11" s="189"/>
      <c r="K11" s="159"/>
      <c r="L11" s="162"/>
    </row>
    <row r="12" spans="2:12" ht="17" hidden="1" thickBot="1" x14ac:dyDescent="0.4">
      <c r="B12" s="146"/>
      <c r="C12" s="69" t="s">
        <v>90</v>
      </c>
      <c r="D12" s="65">
        <f>D10+D11</f>
        <v>0.8158442931869998</v>
      </c>
      <c r="E12" s="25"/>
      <c r="F12" s="1"/>
      <c r="G12" s="1"/>
      <c r="H12" s="164"/>
      <c r="I12" s="191"/>
      <c r="J12" s="161"/>
      <c r="K12" s="161"/>
      <c r="L12" s="162"/>
    </row>
    <row r="13" spans="2:12" ht="29.25" hidden="1" customHeight="1" x14ac:dyDescent="0.35">
      <c r="B13" s="146"/>
      <c r="C13" s="15" t="s">
        <v>89</v>
      </c>
      <c r="D13" s="100">
        <f>D12*1.2</f>
        <v>0.97901315182439974</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85</v>
      </c>
      <c r="D16" s="98">
        <f>'Stage 1'!D34</f>
        <v>22.721471999999999</v>
      </c>
      <c r="E16" s="22"/>
      <c r="F16" s="1"/>
      <c r="G16" s="1"/>
      <c r="H16" s="124"/>
    </row>
    <row r="17" spans="2:8" ht="15" hidden="1" thickBot="1" x14ac:dyDescent="0.4">
      <c r="B17" s="146"/>
      <c r="C17" s="69" t="s">
        <v>86</v>
      </c>
      <c r="D17" s="101">
        <f>'Stage 3'!F27-'Stage 2'!F32</f>
        <v>-1.442643565555001</v>
      </c>
      <c r="E17" s="22"/>
      <c r="F17" s="1"/>
      <c r="G17" s="1"/>
      <c r="H17" s="124"/>
    </row>
    <row r="18" spans="2:8" ht="15" hidden="1" thickBot="1" x14ac:dyDescent="0.4">
      <c r="B18" s="146"/>
      <c r="C18" s="67" t="s">
        <v>87</v>
      </c>
      <c r="D18" s="88">
        <f>D16+D17</f>
        <v>21.278828434444996</v>
      </c>
      <c r="E18" s="18"/>
      <c r="F18" s="1"/>
      <c r="G18" s="1"/>
      <c r="H18" s="124"/>
    </row>
    <row r="19" spans="2:8" hidden="1" x14ac:dyDescent="0.35">
      <c r="B19" s="146"/>
      <c r="C19" s="15" t="s">
        <v>88</v>
      </c>
      <c r="D19" s="100">
        <f>D18*1.2</f>
        <v>25.534594121333996</v>
      </c>
      <c r="E19" s="18"/>
      <c r="F19" s="1"/>
      <c r="G19" s="1"/>
      <c r="H19" s="124"/>
    </row>
    <row r="20" spans="2:8" ht="16.5" x14ac:dyDescent="0.35">
      <c r="B20" s="146"/>
      <c r="C20" s="9"/>
      <c r="D20" s="11"/>
      <c r="E20" s="12"/>
      <c r="F20" s="1"/>
      <c r="G20" s="1"/>
      <c r="H20" s="124"/>
    </row>
    <row r="21" spans="2:8" ht="24.75" customHeight="1" x14ac:dyDescent="0.35">
      <c r="B21" s="146"/>
      <c r="C21" s="273" t="str">
        <f>IFERROR(IF(AND('Stage 1'!$D$9&lt;DATE(2025,1,1),OR((VLOOKUP('Stage 1'!$D$13,Lookups!$C$8:$G$13,2,FALSE))&gt;(VLOOKUP('Stage 1'!$D$13,Lookups!$C$8:$G$13,4,FALSE)),(VLOOKUP('Stage 1'!$D$13,Lookups!$C$8:$G$13,3,FALSE))&gt;(VLOOKUP('Stage 1'!$D$13,Lookups!$C$8:$G$13,5,FALSE)))),"Post-2025 Annual Nutrient Budget","Annual Nutrient Budget"),"")</f>
        <v>Annual Nutrient Budget</v>
      </c>
      <c r="D21" s="273"/>
      <c r="E21" s="12"/>
      <c r="F21" s="273" t="str">
        <f>IFERROR(IF(AND('Stage 1'!$D$9&lt;DATE(2025,1,1),OR((VLOOKUP('Stage 1'!$D$13,Lookups!$C$8:$G$13,2,FALSE))&gt;(VLOOKUP('Stage 1'!$D$13,Lookups!$C$8:$G$13,4,FALSE)),(VLOOKUP('Stage 1'!$D$13,Lookups!$C$8:$G$13,3,FALSE))&gt;(VLOOKUP('Stage 1'!$D$13,Lookups!$C$8:$G$13,5,FALSE)))),"Pre-2025 Annual Nutrient Budget",""),"")</f>
        <v/>
      </c>
      <c r="G21" s="273"/>
      <c r="H21" s="124"/>
    </row>
    <row r="22" spans="2:8" ht="15" customHeight="1" x14ac:dyDescent="0.35">
      <c r="B22" s="146"/>
      <c r="C22" s="268" t="s">
        <v>143</v>
      </c>
      <c r="D22" s="269" t="str">
        <f>IF(ROUND(D13,2)&lt;0,0&amp;" kg TP/year",ROUND(D13,2)&amp;" kg TP/year")</f>
        <v>0.98 kg TP/year</v>
      </c>
      <c r="E22" s="1"/>
      <c r="F22" s="268" t="str">
        <f>IFERROR(IF(AND('Stage 1'!$D$9&lt;DATE(2025,1,1),OR((VLOOKUP('Stage 1'!$D$13,Lookups!$C$8:$G$13,2,FALSE))&gt;(VLOOKUP('Stage 1'!$D$13,Lookups!$C$8:$G$13,4,FALSE)),(VLOOKUP('Stage 1'!$D$13,Lookups!$C$8:$G$13,3,FALSE))&gt;(VLOOKUP('Stage 1'!$D$13,Lookups!$C$8:$G$13,5,FALSE)))),"The pre-2025 annual phosphorus load to mitigate is:",""),"")</f>
        <v/>
      </c>
      <c r="G22" s="267"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5">
      <c r="B23" s="146"/>
      <c r="C23" s="268"/>
      <c r="D23" s="269"/>
      <c r="E23" s="1"/>
      <c r="F23" s="268"/>
      <c r="G23" s="267"/>
      <c r="H23" s="124"/>
    </row>
    <row r="24" spans="2:8" ht="15" customHeight="1" x14ac:dyDescent="0.35">
      <c r="B24" s="146"/>
      <c r="C24" s="268"/>
      <c r="D24" s="269"/>
      <c r="E24" s="1"/>
      <c r="F24" s="268"/>
      <c r="G24" s="267"/>
      <c r="H24" s="124"/>
    </row>
    <row r="25" spans="2:8" ht="15" customHeight="1" x14ac:dyDescent="0.35">
      <c r="B25" s="146"/>
      <c r="C25" s="268"/>
      <c r="D25" s="269"/>
      <c r="E25" s="1"/>
      <c r="F25" s="268"/>
      <c r="G25" s="267"/>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68" t="s">
        <v>144</v>
      </c>
      <c r="D28" s="269" t="str">
        <f>IF(ROUND(D19,2)&lt;0,0&amp;" kg TN/year",ROUND(D19,2)&amp;" kg TN/year")</f>
        <v>25.53 kg TN/year</v>
      </c>
      <c r="E28" s="1"/>
      <c r="F28" s="268" t="str">
        <f>IFERROR(IF(AND('Stage 1'!$D$9&lt;DATE(2025,1,1),OR((VLOOKUP('Stage 1'!$D$13,Lookups!$C$8:$G$13,2,FALSE))&gt;(VLOOKUP('Stage 1'!$D$13,Lookups!$C$8:$G$13,4,FALSE)),(VLOOKUP('Stage 1'!$D$13,Lookups!$C$8:$G$13,3,FALSE))&gt;(VLOOKUP('Stage 1'!$D$13,Lookups!$C$8:$G$13,5,FALSE)))),"The pre-2025 annual nitrogen load to mitigate is:",""),"")</f>
        <v/>
      </c>
      <c r="G28" s="267"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5">
      <c r="B29" s="146"/>
      <c r="C29" s="268"/>
      <c r="D29" s="269"/>
      <c r="E29" s="1"/>
      <c r="F29" s="268"/>
      <c r="G29" s="267"/>
      <c r="H29" s="124"/>
    </row>
    <row r="30" spans="2:8" ht="15" customHeight="1" x14ac:dyDescent="0.35">
      <c r="B30" s="146"/>
      <c r="C30" s="268"/>
      <c r="D30" s="269"/>
      <c r="E30" s="1"/>
      <c r="F30" s="268"/>
      <c r="G30" s="267"/>
      <c r="H30" s="124"/>
    </row>
    <row r="31" spans="2:8" ht="15.75" customHeight="1" x14ac:dyDescent="0.35">
      <c r="B31" s="146"/>
      <c r="C31" s="268"/>
      <c r="D31" s="269"/>
      <c r="E31" s="1"/>
      <c r="F31" s="268"/>
      <c r="G31" s="267"/>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92</v>
      </c>
      <c r="D9" s="22"/>
      <c r="E9" s="268" t="s">
        <v>135</v>
      </c>
      <c r="G9" s="3"/>
      <c r="H9" s="3"/>
      <c r="I9" s="9"/>
      <c r="K9" s="7"/>
    </row>
    <row r="10" spans="2:11" ht="21" customHeight="1" thickTop="1" thickBot="1" x14ac:dyDescent="0.55000000000000004">
      <c r="B10" s="15" t="s">
        <v>91</v>
      </c>
      <c r="D10" s="24"/>
      <c r="E10" s="268"/>
      <c r="G10" s="3"/>
      <c r="H10" s="3" t="s">
        <v>136</v>
      </c>
      <c r="I10" s="9"/>
      <c r="J10" s="6"/>
      <c r="K10" s="8"/>
    </row>
    <row r="11" spans="2:11" ht="17.5" thickTop="1" thickBot="1" x14ac:dyDescent="0.4">
      <c r="B11" s="16" t="s">
        <v>90</v>
      </c>
      <c r="D11" s="25"/>
      <c r="E11" s="268"/>
      <c r="G11" s="7"/>
      <c r="H11" s="7" t="b">
        <f>IF(C33&lt;0,"Well done, you're in the clear…,""")</f>
        <v>0</v>
      </c>
      <c r="I11" s="7"/>
      <c r="J11" s="7"/>
      <c r="K11" s="8"/>
    </row>
    <row r="12" spans="2:11" ht="29.25" customHeight="1" thickTop="1" x14ac:dyDescent="0.35">
      <c r="B12" s="17" t="s">
        <v>89</v>
      </c>
      <c r="D12" s="26"/>
      <c r="E12" s="268"/>
      <c r="G12" s="8"/>
      <c r="H12" s="8" t="s">
        <v>137</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85</v>
      </c>
      <c r="C15" s="51">
        <f>'Stage 1'!D34</f>
        <v>22.721471999999999</v>
      </c>
      <c r="D15" s="22"/>
      <c r="E15" s="268" t="s">
        <v>134</v>
      </c>
    </row>
    <row r="16" spans="2:11" ht="15.5" thickTop="1" thickBot="1" x14ac:dyDescent="0.4">
      <c r="B16" s="15" t="s">
        <v>86</v>
      </c>
      <c r="C16" s="23">
        <f>'Stage 3'!F27-'Stage 2'!F32</f>
        <v>-1.442643565555001</v>
      </c>
      <c r="D16" s="22"/>
      <c r="E16" s="268"/>
    </row>
    <row r="17" spans="2:6" ht="15.5" thickTop="1" thickBot="1" x14ac:dyDescent="0.4">
      <c r="B17" s="16" t="s">
        <v>87</v>
      </c>
      <c r="C17" s="52">
        <f>C15+C16</f>
        <v>21.278828434444996</v>
      </c>
      <c r="D17" s="18"/>
      <c r="E17" s="268"/>
    </row>
    <row r="18" spans="2:6" ht="15" thickTop="1" x14ac:dyDescent="0.35">
      <c r="B18" s="17" t="s">
        <v>88</v>
      </c>
      <c r="C18" s="53">
        <f>C17*1.2</f>
        <v>25.534594121333996</v>
      </c>
      <c r="D18" s="18"/>
      <c r="E18" s="268"/>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1'!D29</f>
        <v>0.45442943999999991</v>
      </c>
      <c r="F24" s="269">
        <f>C33</f>
        <v>0.97901315182439974</v>
      </c>
    </row>
    <row r="25" spans="2:6" ht="15" thickTop="1" x14ac:dyDescent="0.35">
      <c r="F25" s="269"/>
    </row>
    <row r="26" spans="2:6" x14ac:dyDescent="0.35">
      <c r="F26" s="269"/>
    </row>
    <row r="27" spans="2:6" ht="15" thickBot="1" x14ac:dyDescent="0.4">
      <c r="C27" s="23">
        <f>'Stage 3'!E27-'Stage 2'!E32</f>
        <v>0.36141485318699984</v>
      </c>
      <c r="F27" s="269"/>
    </row>
    <row r="28" spans="2:6" ht="15" thickTop="1" x14ac:dyDescent="0.35"/>
    <row r="29" spans="2:6" ht="15" thickBot="1" x14ac:dyDescent="0.4">
      <c r="F29" s="269">
        <f>C18</f>
        <v>25.534594121333996</v>
      </c>
    </row>
    <row r="30" spans="2:6" ht="15.5" thickTop="1" thickBot="1" x14ac:dyDescent="0.4">
      <c r="C30" s="52">
        <f>C24+C27</f>
        <v>0.8158442931869998</v>
      </c>
      <c r="F30" s="269"/>
    </row>
    <row r="31" spans="2:6" ht="15" thickTop="1" x14ac:dyDescent="0.35">
      <c r="F31" s="269"/>
    </row>
    <row r="32" spans="2:6" ht="15" thickBot="1" x14ac:dyDescent="0.4">
      <c r="F32" s="269"/>
    </row>
    <row r="33" spans="3:3" ht="15" thickTop="1" x14ac:dyDescent="0.35">
      <c r="C33" s="53">
        <f>C30*1.2</f>
        <v>0.97901315182439974</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election activeCell="H134" sqref="H134"/>
    </sheetView>
  </sheetViews>
  <sheetFormatPr defaultColWidth="9.08984375" defaultRowHeight="14.5" x14ac:dyDescent="0.35"/>
  <cols>
    <col min="1" max="1" width="9.08984375" style="152"/>
    <col min="2" max="2" width="4.90625" style="152" customWidth="1"/>
    <col min="3" max="3" width="44.453125" style="152" bestFit="1" customWidth="1"/>
    <col min="4" max="4" width="31.36328125" style="152" bestFit="1" customWidth="1"/>
    <col min="5" max="5" width="34" style="152" customWidth="1"/>
    <col min="6" max="6" width="31.54296875" style="152" customWidth="1"/>
    <col min="7" max="7" width="41.90625" style="152" customWidth="1"/>
    <col min="8" max="8" width="51.36328125" style="152" customWidth="1"/>
    <col min="9" max="9" width="46.54296875" style="152" customWidth="1"/>
    <col min="10" max="10" width="39.90625" style="152" bestFit="1" customWidth="1"/>
    <col min="11" max="11" width="36.90625" style="152" customWidth="1"/>
    <col min="12" max="12" width="38.08984375" style="152" bestFit="1" customWidth="1"/>
    <col min="13" max="15" width="28" style="152" customWidth="1"/>
    <col min="16" max="16" width="9" style="152" customWidth="1"/>
    <col min="17" max="16384" width="9.08984375" style="152"/>
  </cols>
  <sheetData>
    <row r="1" spans="2:16" ht="35.25" customHeight="1" thickBot="1" x14ac:dyDescent="0.4"/>
    <row r="2" spans="2:16" ht="15" thickTop="1" x14ac:dyDescent="0.35">
      <c r="B2" s="270" t="s">
        <v>213</v>
      </c>
      <c r="C2" s="271"/>
      <c r="D2" s="271"/>
      <c r="E2" s="271"/>
      <c r="F2" s="271"/>
      <c r="G2" s="271"/>
      <c r="H2" s="271"/>
      <c r="I2" s="271"/>
      <c r="J2" s="271"/>
      <c r="K2" s="271"/>
      <c r="L2" s="271"/>
      <c r="M2" s="271"/>
      <c r="N2" s="271"/>
      <c r="O2" s="271"/>
      <c r="P2" s="272"/>
    </row>
    <row r="3" spans="2:16" x14ac:dyDescent="0.35">
      <c r="B3" s="257"/>
      <c r="C3" s="258"/>
      <c r="D3" s="258"/>
      <c r="E3" s="258"/>
      <c r="F3" s="258"/>
      <c r="G3" s="258"/>
      <c r="H3" s="258"/>
      <c r="I3" s="258"/>
      <c r="J3" s="258"/>
      <c r="K3" s="258"/>
      <c r="L3" s="258"/>
      <c r="M3" s="258"/>
      <c r="N3" s="258"/>
      <c r="O3" s="258"/>
      <c r="P3" s="259"/>
    </row>
    <row r="4" spans="2:16" x14ac:dyDescent="0.35">
      <c r="B4" s="257"/>
      <c r="C4" s="258"/>
      <c r="D4" s="258"/>
      <c r="E4" s="258"/>
      <c r="F4" s="258"/>
      <c r="G4" s="258"/>
      <c r="H4" s="258"/>
      <c r="I4" s="258"/>
      <c r="J4" s="258"/>
      <c r="K4" s="258"/>
      <c r="L4" s="258"/>
      <c r="M4" s="258"/>
      <c r="N4" s="258"/>
      <c r="O4" s="258"/>
      <c r="P4" s="259"/>
    </row>
    <row r="5" spans="2:16" x14ac:dyDescent="0.35">
      <c r="B5" s="146"/>
      <c r="C5" s="22"/>
      <c r="D5" s="22"/>
      <c r="E5" s="22"/>
      <c r="F5" s="22"/>
      <c r="G5" s="22"/>
      <c r="H5" s="22"/>
      <c r="I5" s="1"/>
      <c r="J5" s="22"/>
      <c r="K5" s="22"/>
      <c r="L5" s="22"/>
      <c r="M5" s="22"/>
      <c r="N5" s="22"/>
      <c r="O5" s="22"/>
      <c r="P5" s="148"/>
    </row>
    <row r="6" spans="2:16" x14ac:dyDescent="0.35">
      <c r="B6" s="146"/>
      <c r="C6" s="22" t="s">
        <v>114</v>
      </c>
      <c r="D6" s="1"/>
      <c r="E6" s="22"/>
      <c r="F6" s="22"/>
      <c r="G6" s="22"/>
      <c r="H6" s="22"/>
      <c r="I6" s="1"/>
      <c r="J6" s="22"/>
      <c r="K6" s="22"/>
      <c r="L6" s="22"/>
      <c r="M6" s="22"/>
      <c r="N6" s="22"/>
      <c r="O6" s="22"/>
      <c r="P6" s="148"/>
    </row>
    <row r="7" spans="2:16" ht="28.5" thickBot="1" x14ac:dyDescent="0.4">
      <c r="B7" s="146"/>
      <c r="C7" s="33" t="s">
        <v>99</v>
      </c>
      <c r="D7" s="46" t="s">
        <v>200</v>
      </c>
      <c r="E7" s="46" t="s">
        <v>233</v>
      </c>
      <c r="F7" s="46" t="s">
        <v>199</v>
      </c>
      <c r="G7" s="145" t="s">
        <v>234</v>
      </c>
      <c r="H7" s="27"/>
      <c r="I7" s="206"/>
      <c r="J7" s="27"/>
      <c r="K7" s="27"/>
      <c r="L7" s="27"/>
      <c r="M7" s="27"/>
      <c r="N7" s="27"/>
      <c r="O7" s="27"/>
      <c r="P7" s="148"/>
    </row>
    <row r="8" spans="2:16" ht="15" thickTop="1" x14ac:dyDescent="0.35">
      <c r="B8" s="146"/>
      <c r="C8" s="207" t="s">
        <v>100</v>
      </c>
      <c r="D8" s="43">
        <v>1</v>
      </c>
      <c r="E8" s="43">
        <v>27</v>
      </c>
      <c r="F8" s="43">
        <v>0.6</v>
      </c>
      <c r="G8" s="37">
        <v>27</v>
      </c>
      <c r="H8" s="27"/>
      <c r="I8" s="206"/>
      <c r="J8" s="27"/>
      <c r="K8" s="27"/>
      <c r="L8" s="27"/>
      <c r="M8" s="27"/>
      <c r="N8" s="27"/>
      <c r="O8" s="27"/>
      <c r="P8" s="148"/>
    </row>
    <row r="9" spans="2:16" x14ac:dyDescent="0.35">
      <c r="B9" s="146"/>
      <c r="C9" s="207" t="s">
        <v>103</v>
      </c>
      <c r="D9" s="43">
        <v>1</v>
      </c>
      <c r="E9" s="43">
        <v>27</v>
      </c>
      <c r="F9" s="43">
        <v>0.25</v>
      </c>
      <c r="G9" s="37">
        <v>27</v>
      </c>
      <c r="H9" s="27"/>
      <c r="I9" s="27"/>
      <c r="J9" s="27"/>
      <c r="K9" s="27"/>
      <c r="L9" s="27"/>
      <c r="M9" s="27"/>
      <c r="N9" s="27"/>
      <c r="O9" s="27"/>
      <c r="P9" s="148"/>
    </row>
    <row r="10" spans="2:16" x14ac:dyDescent="0.35">
      <c r="B10" s="146"/>
      <c r="C10" s="207" t="s">
        <v>101</v>
      </c>
      <c r="D10" s="43">
        <v>1</v>
      </c>
      <c r="E10" s="43">
        <v>27</v>
      </c>
      <c r="F10" s="43">
        <v>1</v>
      </c>
      <c r="G10" s="37">
        <v>27</v>
      </c>
      <c r="H10" s="27"/>
      <c r="I10" s="206"/>
      <c r="J10" s="27"/>
      <c r="K10" s="27"/>
      <c r="L10" s="27"/>
      <c r="M10" s="27"/>
      <c r="N10" s="27"/>
      <c r="O10" s="27"/>
      <c r="P10" s="148"/>
    </row>
    <row r="11" spans="2:16" x14ac:dyDescent="0.35">
      <c r="B11" s="146"/>
      <c r="C11" s="207" t="s">
        <v>102</v>
      </c>
      <c r="D11" s="43">
        <v>8</v>
      </c>
      <c r="E11" s="43">
        <v>25</v>
      </c>
      <c r="F11" s="43">
        <v>8</v>
      </c>
      <c r="G11" s="37">
        <v>25</v>
      </c>
      <c r="H11" s="27"/>
      <c r="I11" s="206"/>
      <c r="J11" s="27"/>
      <c r="K11" s="27"/>
      <c r="L11" s="27"/>
      <c r="M11" s="27"/>
      <c r="N11" s="27"/>
      <c r="O11" s="27"/>
      <c r="P11" s="148"/>
    </row>
    <row r="12" spans="2:16" x14ac:dyDescent="0.35">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5">
      <c r="B13" s="146"/>
      <c r="C13" s="207" t="s">
        <v>104</v>
      </c>
      <c r="D13" s="43">
        <v>11.6</v>
      </c>
      <c r="E13" s="43">
        <v>96.3</v>
      </c>
      <c r="F13" s="43">
        <v>11.6</v>
      </c>
      <c r="G13" s="40">
        <v>96.3</v>
      </c>
      <c r="H13" s="27"/>
      <c r="I13" s="206"/>
      <c r="J13" s="27"/>
      <c r="K13" s="27"/>
      <c r="L13" s="27"/>
      <c r="M13" s="27"/>
      <c r="N13" s="27"/>
      <c r="O13" s="27"/>
      <c r="P13" s="148"/>
    </row>
    <row r="14" spans="2:16" x14ac:dyDescent="0.35">
      <c r="B14" s="146"/>
      <c r="C14" s="207" t="s">
        <v>112</v>
      </c>
      <c r="D14" s="43"/>
      <c r="E14" s="43"/>
      <c r="F14" s="43"/>
      <c r="G14" s="37"/>
      <c r="H14" s="206"/>
      <c r="I14" s="206"/>
      <c r="J14" s="27"/>
      <c r="K14" s="27"/>
      <c r="L14" s="27"/>
      <c r="M14" s="27"/>
      <c r="N14" s="27"/>
      <c r="O14" s="27"/>
      <c r="P14" s="148"/>
    </row>
    <row r="15" spans="2:16" x14ac:dyDescent="0.35">
      <c r="B15" s="146"/>
      <c r="C15" s="207" t="s">
        <v>113</v>
      </c>
      <c r="D15" s="43"/>
      <c r="E15" s="43"/>
      <c r="F15" s="43"/>
      <c r="G15" s="37"/>
      <c r="H15" s="27"/>
      <c r="I15" s="206"/>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126</v>
      </c>
      <c r="D17" s="27"/>
      <c r="E17" s="27"/>
      <c r="F17" s="27"/>
      <c r="G17" s="27"/>
      <c r="H17" s="27"/>
      <c r="I17" s="27"/>
      <c r="J17" s="27"/>
      <c r="K17" s="27"/>
      <c r="L17" s="27"/>
      <c r="M17" s="27"/>
      <c r="N17" s="27"/>
      <c r="O17" s="27"/>
      <c r="P17" s="148"/>
    </row>
    <row r="18" spans="2:16" ht="28.5" thickBot="1" x14ac:dyDescent="0.4">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5">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5">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5">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5">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5">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5">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5">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5">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5">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5">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5">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5">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5">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5">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5">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5">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5">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5">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5">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5">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5">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5">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5">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5">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5">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5">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5">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5">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5">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5">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5">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5">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5">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5">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5">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5">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5">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5">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5">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5">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5">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5">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5">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5">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5">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5">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5">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5">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5">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5">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5">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5">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5">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5">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5">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5">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5">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5">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5">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5">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5">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5">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5">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5">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5">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5">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5">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5">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5">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5">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5">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5">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5">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5">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5">
      <c r="B98" s="146"/>
      <c r="C98" s="208" t="s">
        <v>115</v>
      </c>
      <c r="D98" s="208" t="s">
        <v>115</v>
      </c>
      <c r="E98" s="208" t="s">
        <v>115</v>
      </c>
      <c r="F98" s="208" t="s">
        <v>115</v>
      </c>
      <c r="G98" s="43" t="s">
        <v>64</v>
      </c>
      <c r="H98" s="43" t="str">
        <f t="shared" ref="H98:H100" si="6">"|"&amp;"|"&amp;"|"&amp;G98</f>
        <v>|||Residential urban land</v>
      </c>
      <c r="I98" s="143">
        <f>VLOOKUP('Stage 2'!E11,Lookups!C104:H126,6,FALSE)</f>
        <v>1.6513689268999994</v>
      </c>
      <c r="J98" s="35">
        <f>VLOOKUP('Stage 2'!E11,Lookups!C104:K126,9,FALSE)</f>
        <v>15.377636671499994</v>
      </c>
      <c r="K98" s="27"/>
      <c r="L98" s="206"/>
      <c r="M98" s="206"/>
      <c r="N98" s="206"/>
      <c r="O98" s="206"/>
      <c r="P98" s="124"/>
    </row>
    <row r="99" spans="2:16" x14ac:dyDescent="0.35">
      <c r="B99" s="146"/>
      <c r="C99" s="208" t="s">
        <v>115</v>
      </c>
      <c r="D99" s="208" t="s">
        <v>115</v>
      </c>
      <c r="E99" s="208" t="s">
        <v>115</v>
      </c>
      <c r="F99" s="208" t="s">
        <v>115</v>
      </c>
      <c r="G99" s="43" t="s">
        <v>245</v>
      </c>
      <c r="H99" s="43" t="str">
        <f t="shared" si="6"/>
        <v>|||Commercial/industrial urban land</v>
      </c>
      <c r="I99" s="143">
        <f>VLOOKUP('Stage 2'!E11,Lookups!C104:I126,7,FALSE)</f>
        <v>1.2083187269999995</v>
      </c>
      <c r="J99" s="35">
        <f>VLOOKUP('Stage 2'!E11,Lookups!C104:M126,10,FALSE)</f>
        <v>8.2014062247999959</v>
      </c>
      <c r="K99" s="27"/>
      <c r="L99" s="206"/>
      <c r="M99" s="206"/>
      <c r="N99" s="206"/>
      <c r="O99" s="206"/>
      <c r="P99" s="124"/>
    </row>
    <row r="100" spans="2:16" x14ac:dyDescent="0.35">
      <c r="B100" s="146"/>
      <c r="C100" s="208" t="s">
        <v>115</v>
      </c>
      <c r="D100" s="208" t="s">
        <v>115</v>
      </c>
      <c r="E100" s="208" t="s">
        <v>115</v>
      </c>
      <c r="F100" s="208" t="s">
        <v>115</v>
      </c>
      <c r="G100" s="43" t="s">
        <v>65</v>
      </c>
      <c r="H100" s="43" t="str">
        <f t="shared" si="6"/>
        <v>|||Open urban land</v>
      </c>
      <c r="I100" s="143">
        <f>VLOOKUP('Stage 2'!E11,Lookups!C104:J126,8,FALSE)</f>
        <v>0.88610039979999966</v>
      </c>
      <c r="J100" s="35">
        <f>VLOOKUP('Stage 2'!E11,Lookups!C104:P126,11,FALSE)</f>
        <v>9.064712143199996</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198</v>
      </c>
      <c r="D102" s="27"/>
      <c r="E102" s="27"/>
      <c r="F102" s="27"/>
      <c r="G102" s="27"/>
      <c r="H102" s="27"/>
      <c r="I102" s="28"/>
      <c r="J102" s="28"/>
      <c r="K102" s="27"/>
      <c r="L102" s="206"/>
      <c r="M102" s="206"/>
      <c r="N102" s="206"/>
      <c r="O102" s="206"/>
      <c r="P102" s="124"/>
    </row>
    <row r="103" spans="2:16" ht="28.5" thickBot="1" x14ac:dyDescent="0.4">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5">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130</v>
      </c>
      <c r="D128" s="27"/>
      <c r="E128" s="27"/>
      <c r="F128" s="27"/>
      <c r="G128" s="27" t="s">
        <v>132</v>
      </c>
      <c r="H128" s="27"/>
      <c r="I128" s="27" t="s">
        <v>133</v>
      </c>
      <c r="J128" s="28"/>
      <c r="K128" s="27"/>
      <c r="L128" s="206"/>
      <c r="M128" s="206"/>
      <c r="N128" s="206"/>
      <c r="O128" s="206"/>
      <c r="P128" s="124"/>
    </row>
    <row r="129" spans="2:16" ht="15" thickBot="1" x14ac:dyDescent="0.4">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5">
      <c r="B130" s="146"/>
      <c r="C130" s="34" t="s">
        <v>82</v>
      </c>
      <c r="D130" s="40" t="s">
        <v>82</v>
      </c>
      <c r="E130" s="27"/>
      <c r="F130" s="27"/>
      <c r="G130" s="214" t="s">
        <v>7</v>
      </c>
      <c r="H130" s="27"/>
      <c r="I130" s="214" t="s">
        <v>7</v>
      </c>
      <c r="J130" s="28"/>
      <c r="K130" s="27"/>
      <c r="L130" s="206"/>
      <c r="M130" s="206"/>
      <c r="N130" s="206"/>
      <c r="O130" s="206"/>
      <c r="P130" s="124"/>
    </row>
    <row r="131" spans="2:16" x14ac:dyDescent="0.35">
      <c r="B131" s="146"/>
      <c r="C131" s="27"/>
      <c r="D131" s="27"/>
      <c r="E131" s="27"/>
      <c r="F131" s="27"/>
      <c r="G131" s="37" t="s">
        <v>25</v>
      </c>
      <c r="H131" s="27"/>
      <c r="I131" s="37" t="s">
        <v>25</v>
      </c>
      <c r="J131" s="28"/>
      <c r="K131" s="27"/>
      <c r="L131" s="206"/>
      <c r="M131" s="206"/>
      <c r="N131" s="206"/>
      <c r="O131" s="206"/>
      <c r="P131" s="124"/>
    </row>
    <row r="132" spans="2:16" x14ac:dyDescent="0.35">
      <c r="B132" s="146"/>
      <c r="C132" s="27"/>
      <c r="D132" s="27"/>
      <c r="E132" s="27"/>
      <c r="F132" s="27"/>
      <c r="G132" s="37" t="s">
        <v>32</v>
      </c>
      <c r="H132" s="27"/>
      <c r="I132" s="37" t="s">
        <v>32</v>
      </c>
      <c r="J132" s="206"/>
      <c r="K132" s="206"/>
      <c r="L132" s="206"/>
      <c r="M132" s="206"/>
      <c r="N132" s="206"/>
      <c r="O132" s="206"/>
      <c r="P132" s="124"/>
    </row>
    <row r="133" spans="2:16" x14ac:dyDescent="0.35">
      <c r="B133" s="146"/>
      <c r="C133" s="27" t="s">
        <v>129</v>
      </c>
      <c r="D133" s="27"/>
      <c r="E133" s="27"/>
      <c r="F133" s="27"/>
      <c r="G133" s="37" t="s">
        <v>42</v>
      </c>
      <c r="H133" s="29"/>
      <c r="I133" s="37" t="s">
        <v>42</v>
      </c>
      <c r="J133" s="206"/>
      <c r="K133" s="206"/>
      <c r="L133" s="206"/>
      <c r="M133" s="206"/>
      <c r="N133" s="206"/>
      <c r="O133" s="206"/>
      <c r="P133" s="124"/>
    </row>
    <row r="134" spans="2:16" ht="15" thickBot="1" x14ac:dyDescent="0.4">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5">
      <c r="B135" s="146"/>
      <c r="C135" s="42" t="s">
        <v>16</v>
      </c>
      <c r="D135" s="43" t="s">
        <v>9</v>
      </c>
      <c r="E135" s="40" t="s">
        <v>17</v>
      </c>
      <c r="F135" s="27"/>
      <c r="G135" s="37" t="s">
        <v>55</v>
      </c>
      <c r="H135" s="27"/>
      <c r="I135" s="37" t="s">
        <v>55</v>
      </c>
      <c r="J135" s="206"/>
      <c r="K135" s="206"/>
      <c r="L135" s="206"/>
      <c r="M135" s="206"/>
      <c r="N135" s="206"/>
      <c r="O135" s="206"/>
      <c r="P135" s="124"/>
    </row>
    <row r="136" spans="2:16" x14ac:dyDescent="0.35">
      <c r="B136" s="146"/>
      <c r="C136" s="42" t="s">
        <v>18</v>
      </c>
      <c r="D136" s="43" t="s">
        <v>10</v>
      </c>
      <c r="E136" s="40" t="s">
        <v>19</v>
      </c>
      <c r="F136" s="27"/>
      <c r="G136" s="37" t="s">
        <v>57</v>
      </c>
      <c r="H136" s="27"/>
      <c r="I136" s="37" t="s">
        <v>58</v>
      </c>
      <c r="J136" s="206"/>
      <c r="K136" s="206"/>
      <c r="L136" s="206"/>
      <c r="M136" s="206"/>
      <c r="N136" s="206"/>
      <c r="O136" s="206"/>
      <c r="P136" s="124"/>
    </row>
    <row r="137" spans="2:16" x14ac:dyDescent="0.35">
      <c r="B137" s="146"/>
      <c r="C137" s="42" t="s">
        <v>20</v>
      </c>
      <c r="D137" s="43" t="s">
        <v>11</v>
      </c>
      <c r="E137" s="40" t="s">
        <v>21</v>
      </c>
      <c r="F137" s="27"/>
      <c r="G137" s="37" t="s">
        <v>58</v>
      </c>
      <c r="H137" s="27"/>
      <c r="I137" s="37" t="s">
        <v>59</v>
      </c>
      <c r="J137" s="206"/>
      <c r="K137" s="206"/>
      <c r="L137" s="206"/>
      <c r="M137" s="206"/>
      <c r="N137" s="206"/>
      <c r="O137" s="206"/>
      <c r="P137" s="124"/>
    </row>
    <row r="138" spans="2:16" x14ac:dyDescent="0.35">
      <c r="B138" s="146"/>
      <c r="C138" s="34" t="s">
        <v>23</v>
      </c>
      <c r="D138" s="43" t="s">
        <v>10</v>
      </c>
      <c r="E138" s="40" t="s">
        <v>19</v>
      </c>
      <c r="F138" s="27"/>
      <c r="G138" s="37" t="s">
        <v>59</v>
      </c>
      <c r="H138" s="27"/>
      <c r="I138" s="38" t="s">
        <v>60</v>
      </c>
      <c r="J138" s="206"/>
      <c r="K138" s="206"/>
      <c r="L138" s="206"/>
      <c r="M138" s="206"/>
      <c r="N138" s="206"/>
      <c r="O138" s="206"/>
      <c r="P138" s="124"/>
    </row>
    <row r="139" spans="2:16" x14ac:dyDescent="0.35">
      <c r="B139" s="146"/>
      <c r="C139" s="34" t="s">
        <v>24</v>
      </c>
      <c r="D139" s="43" t="s">
        <v>10</v>
      </c>
      <c r="E139" s="40" t="s">
        <v>19</v>
      </c>
      <c r="F139" s="27"/>
      <c r="G139" s="38" t="s">
        <v>60</v>
      </c>
      <c r="H139" s="27"/>
      <c r="I139" s="38" t="s">
        <v>61</v>
      </c>
      <c r="J139" s="206"/>
      <c r="K139" s="206"/>
      <c r="L139" s="206"/>
      <c r="M139" s="206"/>
      <c r="N139" s="206"/>
      <c r="O139" s="206"/>
      <c r="P139" s="124"/>
    </row>
    <row r="140" spans="2:16" x14ac:dyDescent="0.35">
      <c r="B140" s="146"/>
      <c r="C140" s="42" t="s">
        <v>26</v>
      </c>
      <c r="D140" s="43" t="s">
        <v>10</v>
      </c>
      <c r="E140" s="37" t="s">
        <v>19</v>
      </c>
      <c r="F140" s="27"/>
      <c r="G140" s="38" t="s">
        <v>61</v>
      </c>
      <c r="H140" s="27"/>
      <c r="I140" s="38" t="s">
        <v>62</v>
      </c>
      <c r="J140" s="206"/>
      <c r="K140" s="206"/>
      <c r="L140" s="206"/>
      <c r="M140" s="206"/>
      <c r="N140" s="206"/>
      <c r="O140" s="206"/>
      <c r="P140" s="124"/>
    </row>
    <row r="141" spans="2:16" x14ac:dyDescent="0.35">
      <c r="B141" s="146"/>
      <c r="C141" s="27"/>
      <c r="D141" s="28"/>
      <c r="E141" s="27"/>
      <c r="F141" s="27"/>
      <c r="G141" s="38" t="s">
        <v>62</v>
      </c>
      <c r="H141" s="27"/>
      <c r="I141" s="38" t="s">
        <v>63</v>
      </c>
      <c r="J141" s="206"/>
      <c r="K141" s="206"/>
      <c r="L141" s="206"/>
      <c r="M141" s="206"/>
      <c r="N141" s="206"/>
      <c r="O141" s="206"/>
      <c r="P141" s="124"/>
    </row>
    <row r="142" spans="2:16" x14ac:dyDescent="0.35">
      <c r="B142" s="146"/>
      <c r="C142" s="27" t="s">
        <v>131</v>
      </c>
      <c r="D142" s="28"/>
      <c r="E142" s="27"/>
      <c r="F142" s="27"/>
      <c r="G142" s="38" t="s">
        <v>63</v>
      </c>
      <c r="H142" s="27"/>
      <c r="I142" s="37" t="s">
        <v>64</v>
      </c>
      <c r="J142" s="206"/>
      <c r="K142" s="206"/>
      <c r="L142" s="206"/>
      <c r="M142" s="206"/>
      <c r="N142" s="206"/>
      <c r="O142" s="206"/>
      <c r="P142" s="124"/>
    </row>
    <row r="143" spans="2:16" ht="15" thickBot="1" x14ac:dyDescent="0.4">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5">
      <c r="B144" s="146"/>
      <c r="C144" s="34" t="s">
        <v>95</v>
      </c>
      <c r="D144" s="35" t="b">
        <v>1</v>
      </c>
      <c r="E144" s="27"/>
      <c r="F144" s="27"/>
      <c r="G144" s="37" t="s">
        <v>245</v>
      </c>
      <c r="H144" s="27"/>
      <c r="I144" s="37" t="s">
        <v>65</v>
      </c>
      <c r="J144" s="206"/>
      <c r="K144" s="206"/>
      <c r="L144" s="206"/>
      <c r="M144" s="206"/>
      <c r="N144" s="206"/>
      <c r="O144" s="206"/>
      <c r="P144" s="124"/>
    </row>
    <row r="145" spans="2:16" x14ac:dyDescent="0.35">
      <c r="B145" s="146"/>
      <c r="C145" s="34" t="s">
        <v>94</v>
      </c>
      <c r="D145" s="35" t="b">
        <v>0</v>
      </c>
      <c r="E145" s="27"/>
      <c r="F145" s="27"/>
      <c r="G145" s="37" t="s">
        <v>65</v>
      </c>
      <c r="H145" s="27"/>
      <c r="I145" s="37" t="s">
        <v>66</v>
      </c>
      <c r="J145" s="206"/>
      <c r="K145" s="206"/>
      <c r="L145" s="206"/>
      <c r="M145" s="206"/>
      <c r="N145" s="206"/>
      <c r="O145" s="206"/>
      <c r="P145" s="124"/>
    </row>
    <row r="146" spans="2:16" x14ac:dyDescent="0.35">
      <c r="B146" s="146"/>
      <c r="C146" s="27"/>
      <c r="D146" s="28"/>
      <c r="E146" s="28"/>
      <c r="F146" s="27"/>
      <c r="G146" s="30" t="s">
        <v>66</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5" ma:contentTypeDescription="Create a new document." ma:contentTypeScope="" ma:versionID="1d39441201119b448d0a94fe2e4c6be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a7c5b0a97d1d1372719420d56680383"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2.xml><?xml version="1.0" encoding="utf-8"?>
<ds:datastoreItem xmlns:ds="http://schemas.openxmlformats.org/officeDocument/2006/customXml" ds:itemID="{7770CE34-E1B2-48C7-AB48-626127F77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2023-12-12T17:37:20Z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