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defaultThemeVersion="166925"/>
  <mc:AlternateContent xmlns:mc="http://schemas.openxmlformats.org/markup-compatibility/2006">
    <mc:Choice Requires="x15">
      <x15ac:absPath xmlns:x15ac="http://schemas.microsoft.com/office/spreadsheetml/2010/11/ac" url="https://savillsglobal.sharepoint.com/sites/UK-PL-CenSth/Shared Documents/JOBS/Halebourne Group/630003 - Land at Boorley Gardens/_ 70 to 80 unit uplift/FULL APP/Nitrates/"/>
    </mc:Choice>
  </mc:AlternateContent>
  <xr:revisionPtr revIDLastSave="0" documentId="8_{D5C1D259-4E47-47C4-817D-EA1B0A05961E}"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0" yWindow="-163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22" i="9"/>
  <c r="B28" i="8"/>
  <c r="B12" i="10" l="1"/>
  <c r="B7" i="10"/>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<sst xmlns="http://schemas.openxmlformats.org/spreadsheetml/2006/main" count="3028" uniqueCount="844">
  <si>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</si>
  <si>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</si>
  <si>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</si>
  <si>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</si>
  <si>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</si>
  <si>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</si>
  <si>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</si>
  <si>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</si>
  <si>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</si>
  <si>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</si>
  <si>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</si>
  <si>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</si>
  <si>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</si>
  <si>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</si>
  <si>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</si>
  <si>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</si>
  <si>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</si>
  <si>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</si>
  <si>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</si>
  <si>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</si>
  <si>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</si>
  <si>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</si>
  <si>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</si>
  <si>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</si>
  <si>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</si>
  <si>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</si>
  <si>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</si>
  <si>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</si>
  <si>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</si>
  <si>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</si>
  <si>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</si>
  <si>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</si>
  <si>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</si>
  <si>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</si>
  <si>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</si>
  <si>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</si>
  <si>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</si>
  <si>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</si>
  <si>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</si>
  <si>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</si>
  <si>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</si>
  <si>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</si>
  <si>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</si>
  <si>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</si>
  <si>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</si>
  <si>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</si>
  <si>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</si>
  <si>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</si>
  <si>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</si>
  <si>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</si>
  <si>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</si>
  <si>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</si>
  <si>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</si>
  <si>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</si>
  <si>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</si>
  <si>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</si>
  <si>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</si>
  <si>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</si>
  <si>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</si>
  <si>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</si>
  <si>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</si>
  <si>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</si>
  <si>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</si>
  <si>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</si>
  <si>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</si>
  <si>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</si>
  <si>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</si>
  <si>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</si>
  <si>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</si>
  <si>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</si>
  <si>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</si>
  <si>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</si>
  <si>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</si>
  <si>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</si>
  <si>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</si>
  <si>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</si>
  <si>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</si>
  <si>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</si>
  <si>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</si>
  <si>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</si>
  <si>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</si>
  <si>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</si>
  <si>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</si>
  <si>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</si>
  <si>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</si>
  <si>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</si>
  <si>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</si>
  <si>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</si>
  <si>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</si>
  <si>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</si>
  <si>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</si>
  <si>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</si>
  <si>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</si>
  <si>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</si>
  <si>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</si>
  <si>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</si>
  <si>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</si>
  <si>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</si>
  <si>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</si>
  <si>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</si>
  <si>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</si>
  <si>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</si>
  <si>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</si>
  <si>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</si>
  <si>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</si>
  <si>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</si>
  <si>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</si>
  <si>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</si>
  <si>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</si>
  <si>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</si>
  <si>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</si>
  <si>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</si>
  <si>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</si>
  <si>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</si>
  <si>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</si>
  <si>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</si>
  <si>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</si>
  <si>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</si>
  <si>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</si>
  <si>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</si>
  <si>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</si>
  <si>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</si>
  <si>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</si>
  <si>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</si>
  <si>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</si>
  <si>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</si>
  <si>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</si>
  <si>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</si>
  <si>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</si>
  <si>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</si>
  <si>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</si>
  <si>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</si>
  <si>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</si>
  <si>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</si>
  <si>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</si>
  <si>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</si>
  <si>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</si>
  <si>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</si>
  <si>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</si>
  <si>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</si>
  <si>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</si>
  <si>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</si>
  <si>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</si>
  <si>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</si>
  <si>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</si>
  <si>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</si>
  <si>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</si>
  <si>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</si>
  <si>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</si>
  <si>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</si>
  <si>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</si>
  <si>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</si>
  <si>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</si>
  <si>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</si>
  <si>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</si>
  <si>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</si>
  <si>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</si>
  <si>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</si>
  <si>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</si>
  <si>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</si>
  <si>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</si>
  <si>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</si>
  <si>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</si>
  <si>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</si>
  <si>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</si>
  <si>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</si>
  <si>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</si>
  <si>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</si>
  <si>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</si>
  <si>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</si>
  <si>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</si>
  <si>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</si>
  <si>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</si>
  <si>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</si>
  <si>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</si>
  <si>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</si>
  <si>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</si>
  <si>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</si>
  <si>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</si>
  <si>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</si>
  <si>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</si>
  <si>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</si>
  <si>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</si>
  <si>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</si>
  <si>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</si>
  <si>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</si>
  <si>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</si>
  <si>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</si>
  <si>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</si>
  <si>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</si>
  <si>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</si>
  <si>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</si>
  <si>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</si>
  <si>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</si>
  <si>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</si>
  <si>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</si>
  <si>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</si>
  <si>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</si>
  <si>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</si>
  <si>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</si>
  <si>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</si>
  <si>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</si>
  <si>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</si>
  <si>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</si>
  <si>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</si>
  <si>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</si>
  <si>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</si>
  <si>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</si>
  <si>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</si>
  <si>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</si>
  <si>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</si>
  <si>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</si>
  <si>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</si>
  <si>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</si>
  <si>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</si>
  <si>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</si>
  <si>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</si>
  <si>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</si>
  <si>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</si>
  <si>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</si>
  <si>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</si>
  <si>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</si>
  <si>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</si>
  <si>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</si>
  <si>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</si>
  <si>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</si>
  <si>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</si>
  <si>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</si>
  <si>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</si>
  <si>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</si>
  <si>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</si>
  <si>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</si>
  <si>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</si>
  <si>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</si>
  <si>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</si>
  <si>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</si>
  <si>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</si>
  <si>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</si>
  <si>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</si>
  <si>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</si>
  <si>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</si>
  <si>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</si>
  <si>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</si>
  <si>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</si>
  <si>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</si>
  <si>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</si>
  <si>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</si>
  <si>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</si>
  <si>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</si>
  <si>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</si>
  <si>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</si>
  <si>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</si>
  <si>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</si>
  <si>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</si>
  <si>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</si>
  <si>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</si>
  <si>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</si>
  <si>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</si>
  <si>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</si>
  <si>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</si>
  <si>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</si>
  <si>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</si>
  <si>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</si>
  <si>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</si>
  <si>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</si>
  <si>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</si>
  <si>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</si>
  <si>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</si>
  <si>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</si>
  <si>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</si>
  <si>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</si>
  <si>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</si>
  <si>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</si>
  <si>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</si>
  <si>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</si>
  <si>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</si>
  <si>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</si>
  <si>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</si>
  <si>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</si>
  <si>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</si>
  <si>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</si>
  <si>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</si>
  <si>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</si>
  <si>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</si>
  <si>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</si>
  <si>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</si>
  <si>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</si>
  <si>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</si>
  <si>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</si>
  <si>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</si>
  <si>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</si>
  <si>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</si>
  <si>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</si>
  <si>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</si>
  <si>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</si>
  <si>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</si>
  <si>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</si>
  <si>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</si>
  <si>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</si>
  <si>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</si>
  <si>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</si>
  <si>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</si>
  <si>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</si>
  <si>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</si>
  <si>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</si>
  <si>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</si>
  <si>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</si>
  <si>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</si>
  <si>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</si>
  <si>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</si>
  <si>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</si>
  <si>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</si>
  <si>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</si>
  <si>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</si>
  <si>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</si>
  <si>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</si>
  <si>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</si>
  <si>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</si>
  <si>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</si>
  <si>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</si>
  <si>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</si>
  <si>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</si>
  <si>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</si>
  <si>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</si>
  <si>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</si>
  <si>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</si>
  <si>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</si>
  <si>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</si>
  <si>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</si>
  <si>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</si>
  <si>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</si>
  <si>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</si>
  <si>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</si>
  <si>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</si>
  <si>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</si>
  <si>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</si>
  <si>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</si>
  <si>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</si>
  <si>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</si>
  <si>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</si>
  <si>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</si>
  <si>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</si>
  <si>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</si>
  <si>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</si>
  <si>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</si>
  <si>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</si>
  <si>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</si>
  <si>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</si>
  <si>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</si>
  <si>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</si>
  <si>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</si>
  <si>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</si>
  <si>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</si>
  <si>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</si>
  <si>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</si>
  <si>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</si>
  <si>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</si>
  <si>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</si>
  <si>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</si>
  <si>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</si>
  <si>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</si>
  <si>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</si>
  <si>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</si>
  <si>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</si>
  <si>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</si>
  <si>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</si>
  <si>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</si>
  <si>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</si>
  <si>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</si>
  <si>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</si>
  <si>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</si>
  <si>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</si>
  <si>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</si>
  <si>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</si>
  <si>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</si>
  <si>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</si>
  <si>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</si>
  <si>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</si>
  <si>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</si>
  <si>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</si>
  <si>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</si>
  <si>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</si>
  <si>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</si>
  <si>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</si>
  <si>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</si>
  <si>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</si>
  <si>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</si>
  <si>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</si>
  <si>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</si>
  <si>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</si>
  <si>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</si>
  <si>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</si>
  <si>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</si>
  <si>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</si>
  <si>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</si>
  <si>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</si>
  <si>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</si>
  <si>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</si>
  <si>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</si>
  <si>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</si>
  <si>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</si>
  <si>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</si>
  <si>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</si>
  <si>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</si>
  <si>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</si>
  <si>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</si>
  <si>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</si>
  <si>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</si>
  <si>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</si>
  <si>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</si>
  <si>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</si>
  <si>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</si>
  <si>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</si>
  <si>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</si>
  <si>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</si>
  <si>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</si>
  <si>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</si>
  <si>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</si>
  <si>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</si>
  <si>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</si>
  <si>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</si>
  <si>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</si>
  <si>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</si>
  <si>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</si>
  <si>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</si>
  <si>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</si>
  <si>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</si>
  <si>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</si>
  <si>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</si>
  <si>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</si>
  <si>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</si>
  <si>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</si>
  <si>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</si>
  <si>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</si>
  <si>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</si>
  <si>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</si>
  <si>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</si>
  <si>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</si>
  <si>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</si>
  <si>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</si>
  <si>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</si>
  <si>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</si>
  <si>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</si>
  <si>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</si>
  <si>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</si>
  <si>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</si>
  <si>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</si>
  <si>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</si>
  <si>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</si>
  <si>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</si>
  <si>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</si>
  <si>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</si>
  <si>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</si>
  <si>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</si>
  <si>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</si>
  <si>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</si>
  <si>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</si>
  <si>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</si>
  <si>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</si>
  <si>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</si>
  <si>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</si>
  <si>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</si>
  <si>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</si>
  <si>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</si>
  <si>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</si>
  <si>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</si>
  <si>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</si>
  <si>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</si>
  <si>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</si>
  <si>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</si>
  <si>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</si>
  <si>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</si>
  <si>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</si>
  <si>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</si>
  <si>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</si>
  <si>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</si>
  <si>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</si>
  <si>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</si>
  <si>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</si>
  <si>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</si>
  <si>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</si>
  <si>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</si>
  <si>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</si>
  <si>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</si>
  <si>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</si>
  <si>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</si>
  <si>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</si>
  <si>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</si>
  <si>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</si>
  <si>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</si>
  <si>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</si>
  <si>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</si>
  <si>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</si>
  <si>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</si>
  <si>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</si>
  <si>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</si>
  <si>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</si>
  <si>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</si>
  <si>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</si>
  <si>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</si>
  <si>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</si>
  <si>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</si>
  <si>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</si>
  <si>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</si>
  <si>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</si>
  <si>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</si>
  <si>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</si>
  <si>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</si>
  <si>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</si>
  <si>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</si>
  <si>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</si>
  <si>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</si>
  <si>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</si>
  <si>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</si>
  <si>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</si>
  <si>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</si>
  <si>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</si>
  <si>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</si>
  <si>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</si>
  <si>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</si>
  <si>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</si>
  <si>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</si>
  <si>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</si>
  <si>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</si>
  <si>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</si>
  <si>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</si>
  <si>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</si>
  <si>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</si>
  <si>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</si>
  <si>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</si>
  <si>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</si>
  <si>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</si>
  <si>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</si>
  <si>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</si>
  <si>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</si>
  <si>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</si>
  <si>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</si>
  <si>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</si>
  <si>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</si>
  <si>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</si>
  <si>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</si>
  <si>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</si>
  <si>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</si>
  <si>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</si>
  <si>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</si>
  <si>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</si>
  <si>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</si>
  <si>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</si>
  <si>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</si>
  <si>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</si>
  <si>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</si>
  <si>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</si>
  <si>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</si>
  <si>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</si>
  <si>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</si>
  <si>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</si>
  <si>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</si>
  <si>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</si>
  <si>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</si>
  <si>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</si>
  <si>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</si>
  <si>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</si>
  <si>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</si>
  <si>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</si>
  <si>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</si>
  <si>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</si>
  <si>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</si>
  <si>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</si>
  <si>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</si>
  <si>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</si>
  <si>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</si>
  <si>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</si>
  <si>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</si>
  <si>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</si>
  <si>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</si>
  <si>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</si>
  <si>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</si>
  <si>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</si>
  <si>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</si>
  <si>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</si>
  <si>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</si>
  <si>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</si>
  <si>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</si>
  <si>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</si>
  <si>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</si>
  <si>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</si>
  <si>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</si>
  <si>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</si>
  <si>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</si>
  <si>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</si>
  <si>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</si>
  <si>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</si>
  <si>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</si>
  <si>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</si>
  <si>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</si>
  <si>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</si>
  <si>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</si>
  <si>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</si>
  <si>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</si>
  <si>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</si>
  <si>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</si>
  <si>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</si>
  <si>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</si>
  <si>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</si>
  <si>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</si>
  <si>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</si>
  <si>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</si>
  <si>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</si>
  <si>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</si>
  <si>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</si>
  <si>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</si>
  <si>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</si>
  <si>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</si>
  <si>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</si>
  <si>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</si>
  <si>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</si>
  <si>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</si>
  <si>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</si>
  <si>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</si>
  <si>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</si>
  <si>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</si>
  <si>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</si>
  <si>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</si>
  <si>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</si>
  <si>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</si>
  <si>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</si>
  <si>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</si>
  <si>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</si>
  <si>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</si>
  <si>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</si>
  <si>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</si>
  <si>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</si>
  <si>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</si>
  <si>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</si>
  <si>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</si>
  <si>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</si>
  <si>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</si>
  <si>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</si>
  <si>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</si>
  <si>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</si>
  <si>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</si>
  <si>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</si>
  <si>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</si>
  <si>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</si>
  <si>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</si>
  <si>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</si>
  <si>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</si>
  <si>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</si>
  <si>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</si>
  <si>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</si>
  <si>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</si>
  <si>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</si>
  <si>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</si>
  <si>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</si>
  <si>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</si>
  <si>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</si>
  <si>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</si>
  <si>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</si>
  <si>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</si>
  <si>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</si>
  <si>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</si>
  <si>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</si>
  <si>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</si>
  <si>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</si>
  <si>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</si>
  <si>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</si>
  <si>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</si>
  <si>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</si>
  <si>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</si>
  <si>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</si>
  <si>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</si>
  <si>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</si>
  <si>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</si>
  <si>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</si>
  <si>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</si>
  <si>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</si>
  <si>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</si>
  <si>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</si>
  <si>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</si>
  <si>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</si>
  <si>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</si>
  <si>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</si>
  <si>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</si>
  <si>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</si>
  <si>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</si>
  <si>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</si>
  <si>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</si>
  <si>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</si>
  <si>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</si>
  <si>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</si>
  <si>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</si>
  <si>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</si>
  <si>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</si>
  <si>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</si>
  <si>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</si>
  <si>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</si>
  <si>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</si>
  <si>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</si>
  <si>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</si>
  <si>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</si>
  <si>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</si>
  <si>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</si>
  <si>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</si>
  <si>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</si>
  <si>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</si>
  <si>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</si>
  <si>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</si>
  <si>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</si>
  <si>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</si>
  <si>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</si>
  <si>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</si>
  <si>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</si>
  <si>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</si>
  <si>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</si>
  <si>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</si>
  <si>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</si>
  <si>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</si>
  <si>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</si>
  <si>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</si>
  <si>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</si>
  <si>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</si>
  <si>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</si>
  <si>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</si>
  <si>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</si>
  <si>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</si>
  <si>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</si>
  <si>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</si>
  <si>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</si>
  <si>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</si>
  <si>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</si>
  <si>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</si>
  <si>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</si>
  <si>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</si>
  <si>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</si>
  <si>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</si>
  <si>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</si>
  <si>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</si>
  <si>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</si>
  <si>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</si>
  <si>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</si>
  <si>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</si>
  <si>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</si>
  <si>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</si>
  <si>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</si>
  <si>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</si>
  <si>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</si>
  <si>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</si>
  <si>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</si>
  <si>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</si>
  <si>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</si>
  <si>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</si>
  <si>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</si>
  <si>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</si>
  <si>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</si>
  <si>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</si>
  <si>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</si>
  <si>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</si>
  <si>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</si>
  <si>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</si>
  <si>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</si>
  <si>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</si>
  <si>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</si>
  <si>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</si>
  <si>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</si>
  <si>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</si>
  <si>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</si>
  <si>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</si>
  <si>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</si>
  <si>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</si>
  <si>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</si>
  <si>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</si>
  <si>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</si>
  <si>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</si>
  <si>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</si>
  <si>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</si>
  <si>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</si>
  <si>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</si>
  <si>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</si>
  <si>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</si>
  <si>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</si>
  <si>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</si>
  <si>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</si>
  <si>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</si>
  <si>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</si>
  <si>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</si>
  <si>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</si>
  <si>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</si>
  <si>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</si>
  <si>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</si>
  <si>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</si>
  <si>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</si>
  <si>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</si>
  <si>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</si>
  <si>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</si>
  <si>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</si>
  <si>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</si>
  <si>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</si>
  <si>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</si>
  <si>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</si>
  <si>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</si>
  <si>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</si>
  <si>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</si>
  <si>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</si>
  <si>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</si>
  <si>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</si>
  <si>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</si>
  <si>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</si>
  <si>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</si>
  <si>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</si>
  <si>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</si>
  <si>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</si>
  <si>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</si>
  <si>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</si>
  <si>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</si>
  <si>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</si>
  <si>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</si>
  <si>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</si>
  <si>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</si>
  <si>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</si>
  <si>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</si>
  <si>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</si>
  <si>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</si>
  <si>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</si>
  <si>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</si>
  <si>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</si>
  <si>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</si>
  <si>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</si>
  <si>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</si>
  <si>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</si>
  <si>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</si>
  <si>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</si>
  <si>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</si>
  <si>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</si>
  <si>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</si>
  <si>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</si>
  <si>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</si>
  <si>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</si>
  <si>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</si>
  <si>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</si>
  <si>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</si>
  <si>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</si>
  <si>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</si>
  <si>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</si>
  <si>
    <t>Boorley Gardens SuDS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</si>
</sst>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85" zoomScaleNormal="85" workbookViewId="0"/>
  </sheetViews>
  <sheetFormatPr defaultColWidth="8.81640625" defaultRowHeight="15.5" x14ac:dyDescent="0.35"/>
  <cols>
    <col min="1" max="1" width="133.453125" style="5" customWidth="1"/>
    <col min="2" max="2" width="44.81640625" style="5" customWidth="1"/>
    <col min="3" max="207" width="8.54296875" style="5" customWidth="1"/>
    <col min="208" max="16384" width="8.8164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5" zoomScaleNormal="100" workbookViewId="0">
      <selection activeCell="B10" sqref="B10"/>
    </sheetView>
  </sheetViews>
  <sheetFormatPr defaultColWidth="8.81640625" defaultRowHeight="14.5" x14ac:dyDescent="0.35"/>
  <cols>
    <col min="1" max="1" width="121.7265625" style="15" customWidth="1"/>
    <col min="2" max="2" width="25.81640625" style="15" customWidth="1"/>
    <col min="3" max="3" width="27.1796875" style="15" customWidth="1"/>
    <col min="4" max="6" width="30.54296875" style="15" customWidth="1"/>
    <col min="7" max="360" width="8.54296875" style="15" customWidth="1"/>
    <col min="361" max="16384" width="8.8164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v>46569</v>
      </c>
      <c r="C5" s="18"/>
    </row>
    <row r="6" spans="1:3" ht="20.25" customHeight="1" x14ac:dyDescent="0.35">
      <c r="A6" s="17" t="s">
        <v>69</v>
      </c>
      <c r="B6" s="25">
        <v>0.9</v>
      </c>
      <c r="C6" s="18"/>
    </row>
    <row r="7" spans="1:3" ht="20.25" customHeight="1" x14ac:dyDescent="0.35">
      <c r="A7" s="17" t="s">
        <v>70</v>
      </c>
      <c r="B7" s="26">
        <v>110</v>
      </c>
      <c r="C7" s="18"/>
    </row>
    <row r="8" spans="1:3" ht="20.25" customHeight="1" x14ac:dyDescent="0.35">
      <c r="A8" s="17" t="s">
        <v>71</v>
      </c>
      <c r="B8" s="26">
        <v>80</v>
      </c>
      <c r="C8" s="18"/>
    </row>
    <row r="9" spans="1:3" ht="20.25" customHeight="1" x14ac:dyDescent="0.35">
      <c r="A9" s="17" t="s">
        <v>72</v>
      </c>
      <c r="B9" s="26" t="s">
        <v>834</v>
      </c>
      <c r="C9" s="18"/>
    </row>
    <row r="10" spans="1:3" ht="39.75" customHeight="1" x14ac:dyDescent="0.35">
      <c r="A10" s="17" t="s">
        <v>73</v>
      </c>
      <c r="B10" s="26" t="s">
        <v>182</v>
      </c>
      <c r="C10" s="18"/>
    </row>
    <row r="11" spans="1:3" ht="20.25" customHeight="1" x14ac:dyDescent="0.3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78</v>
      </c>
      <c r="B17" s="31">
        <f>IF(ISBLANK(B8),0,B6*B8)</f>
        <v>72</v>
      </c>
    </row>
    <row r="18" spans="1:2" ht="20.25" customHeight="1" x14ac:dyDescent="0.35">
      <c r="A18" s="17" t="s">
        <v>79</v>
      </c>
      <c r="B18" s="31">
        <f>IFERROR(B17*B7,0)</f>
        <v>7920</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18.22</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3" zoomScaleNormal="100" workbookViewId="0">
      <selection activeCell="B23" sqref="B23"/>
    </sheetView>
  </sheetViews>
  <sheetFormatPr defaultColWidth="9.1796875" defaultRowHeight="15.5" x14ac:dyDescent="0.35"/>
  <cols>
    <col min="1" max="1" width="87.81640625" style="5" customWidth="1"/>
    <col min="2" max="2" width="40.54296875" style="5" customWidth="1"/>
    <col min="3" max="3" width="23.81640625" style="5" customWidth="1"/>
    <col min="4" max="4" width="76.7265625" style="5" customWidth="1"/>
    <col min="5" max="386" width="8.54296875" style="5" customWidth="1"/>
    <col min="387" max="16384" width="9.17968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t="s">
        <v>223</v>
      </c>
      <c r="F5" s="37"/>
    </row>
    <row r="6" spans="1:6" ht="23.25" customHeight="1" x14ac:dyDescent="0.35">
      <c r="A6" s="17" t="s">
        <v>84</v>
      </c>
      <c r="B6" s="43" t="s">
        <v>828</v>
      </c>
    </row>
    <row r="7" spans="1:6" ht="23.25" customHeight="1" x14ac:dyDescent="0.35">
      <c r="A7" s="17" t="s">
        <v>85</v>
      </c>
      <c r="B7" s="44" t="s">
        <v>801</v>
      </c>
    </row>
    <row r="8" spans="1:6" ht="23.25" customHeight="1" x14ac:dyDescent="0.35">
      <c r="A8" s="20" t="s">
        <v>86</v>
      </c>
      <c r="B8" s="45" t="s">
        <v>834</v>
      </c>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t="s">
        <v>277</v>
      </c>
      <c r="B11" s="25">
        <v>0.66</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10.649785646693475</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0.66</v>
      </c>
      <c r="C28" s="39">
        <f>SUM(C11:C27)</f>
        <v>10.649785646693475</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election activeCell="B5" sqref="B5"/>
    </sheetView>
  </sheetViews>
  <sheetFormatPr defaultColWidth="9.1796875" defaultRowHeight="15.5" x14ac:dyDescent="0.35"/>
  <cols>
    <col min="1" max="1" width="78" style="51" customWidth="1"/>
    <col min="2" max="2" width="40.54296875" style="51" customWidth="1"/>
    <col min="3" max="3" width="24.54296875" style="51" customWidth="1"/>
    <col min="4" max="473" width="8.54296875" style="51" customWidth="1"/>
    <col min="474" max="16384" width="9.17968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t="s">
        <v>775</v>
      </c>
      <c r="B5" s="25">
        <v>0.66</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10.149240203189997</v>
      </c>
    </row>
    <row r="6" spans="1:3" ht="23.25" customHeight="1" x14ac:dyDescent="0.3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0.66</v>
      </c>
      <c r="C22" s="54">
        <f>SUM(C5:C21)</f>
        <v>10.149240203189997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E5" sqref="E5"/>
    </sheetView>
  </sheetViews>
  <sheetFormatPr defaultColWidth="9.1796875" defaultRowHeight="15.5" x14ac:dyDescent="0.35"/>
  <cols>
    <col min="1" max="1" width="132.81640625" style="61" customWidth="1"/>
    <col min="2" max="3" width="19.81640625" style="61" customWidth="1"/>
    <col min="4" max="4" width="21.1796875" style="61" customWidth="1"/>
    <col min="5" max="5" width="60.81640625" style="61" customWidth="1"/>
    <col min="6" max="6" width="25.7265625" style="61" customWidth="1"/>
    <col min="7" max="7" width="23.7265625" style="61" customWidth="1"/>
    <col min="8" max="8" width="50.7265625" style="61" customWidth="1"/>
    <col min="9" max="471" width="8.54296875" style="61" customWidth="1"/>
    <col min="472" max="16384" width="9.1796875" style="61"/>
  </cols>
  <sheetData>
    <row r="1" spans="1:11" ht="63" customHeight="1" x14ac:dyDescent="0.35">
      <c r="A1" s="14" t="s">
        <v>97</v>
      </c>
      <c r="B1" s="50"/>
      <c r="C1" s="50"/>
      <c r="D1" s="50"/>
    </row>
    <row r="2" spans="1:11" ht="409.6"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t="s">
        <v>775</v>
      </c>
      <c r="B5" s="25">
        <v>0.66</v>
      </c>
      <c r="C5" s="65">
        <v>100</v>
      </c>
      <c r="D5" s="48">
        <f>IFERROR(IF(ISBLANK(A5),0,IF(ISBLANK(B5),0,VLOOKUP(A5,Nutrients_from_future_land_use!$A$5:$C$21,3,FALSE)*(B5/VLOOKUP(A5,Nutrients_from_future_land_use!$A$5:$C$21,2,FALSE)))),0)</f>
        <v>10.149240203189997</v>
      </c>
      <c r="E5" s="65" t="s">
        <v>843</v>
      </c>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0.66</v>
      </c>
      <c r="C30" s="67"/>
      <c r="D30" s="63">
        <f t="shared" ref="D30" si="1">SUM(D5:D29)</f>
        <v>10.149240203189997</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B10" sqref="B10"/>
    </sheetView>
  </sheetViews>
  <sheetFormatPr defaultColWidth="9.1796875" defaultRowHeight="14" x14ac:dyDescent="0.35"/>
  <cols>
    <col min="1" max="1" width="73.26953125" style="70" customWidth="1"/>
    <col min="2" max="4" width="40.54296875" style="70" customWidth="1"/>
    <col min="5" max="466" width="8.54296875" style="70" customWidth="1"/>
    <col min="467" max="16384" width="9.17968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18.22</v>
      </c>
    </row>
    <row r="6" spans="1:4" ht="23.25" customHeight="1" x14ac:dyDescent="0.35">
      <c r="A6" s="17" t="s">
        <v>111</v>
      </c>
      <c r="B6" s="72">
        <f>IFERROR(Nutrients_from_future_land_use!C22-SuDS!G30-Nutrients_from_current_land_use!C28,0)</f>
        <v>-0.50054544350347818</v>
      </c>
    </row>
    <row r="7" spans="1:4" ht="23.25" customHeight="1" x14ac:dyDescent="0.35">
      <c r="A7" s="17" t="s">
        <v>112</v>
      </c>
      <c r="B7" s="72">
        <f>IFERROR(B5+B6,0)</f>
        <v>17.719454556496522</v>
      </c>
    </row>
    <row r="8" spans="1:4" ht="23.25" customHeight="1" x14ac:dyDescent="0.35">
      <c r="A8" s="17" t="s">
        <v>113</v>
      </c>
      <c r="B8" s="72">
        <f>IFERROR(IF(B7&lt;0,B7,B7*1.2),0)</f>
        <v>21.263345467795826</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21.26</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54296875" style="81" customWidth="1"/>
    <col min="2" max="4" width="15.7265625" style="81" customWidth="1"/>
    <col min="5" max="5" width="25.7265625" style="81" customWidth="1"/>
    <col min="6" max="6" width="63.1796875" style="81" customWidth="1"/>
    <col min="7" max="7" width="22.453125" style="81" customWidth="1"/>
    <col min="8" max="8" width="15.7265625" style="81" customWidth="1"/>
    <col min="9" max="9" width="25.7265625" style="81" customWidth="1"/>
    <col min="10" max="10" width="23.26953125" style="81" customWidth="1"/>
    <col min="11" max="13" width="15.72656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1"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1"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5951535-d6f6-4203-926e-bcdc2d100280" xsi:nil="true"/>
    <lcf76f155ced4ddcb4097134ff3c332f xmlns="30aa44e1-084e-45ba-89b9-87a39e78d461">
      <Terms xmlns="http://schemas.microsoft.com/office/infopath/2007/PartnerControls"/>
    </lcf76f155ced4ddcb4097134ff3c332f>
  </documentManagement>
</p:properties>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xml version="1.0" encoding="utf-8"?>
<ct:contentTypeSchema xmlns:ct="http://schemas.microsoft.com/office/2006/metadata/contentType" xmlns:ma="http://schemas.microsoft.com/office/2006/metadata/properties/metaAttributes" ct:_="" ma:_="" ma:contentTypeName="Document" ma:contentTypeID="0x010100ABB0B672ED595A4DAF8EA5ED40FD0AE5" ma:contentTypeVersion="15" ma:contentTypeDescription="Create a new document." ma:contentTypeScope="" ma:versionID="eeaf92e5afec619f46895e66dfc5b979">
  <xsd:schema xmlns:xsd="http://www.w3.org/2001/XMLSchema" xmlns:xs="http://www.w3.org/2001/XMLSchema" xmlns:p="http://schemas.microsoft.com/office/2006/metadata/properties" xmlns:ns2="30aa44e1-084e-45ba-89b9-87a39e78d461" xmlns:ns3="f5951535-d6f6-4203-926e-bcdc2d100280" targetNamespace="http://schemas.microsoft.com/office/2006/metadata/properties" ma:root="true" ma:fieldsID="3664b3ca5d122d558e686ee4f0858eaf" ns2:_="" ns3:_="">
    <xsd:import namespace="30aa44e1-084e-45ba-89b9-87a39e78d461"/>
    <xsd:import namespace="f5951535-d6f6-4203-926e-bcdc2d10028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3:TaxCatchAll" minOccurs="0"/>
                <xsd:element ref="ns2:lcf76f155ced4ddcb4097134ff3c332f"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aa44e1-084e-45ba-89b9-87a39e78d4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103dad2-d4f9-409a-ad2a-f264b332fcf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951535-d6f6-4203-926e-bcdc2d100280"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4e811d-4ed2-4628-ab66-9a67b762ba5d}" ma:internalName="TaxCatchAll" ma:showField="CatchAllData" ma:web="f5951535-d6f6-4203-926e-bcdc2d1002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schemas.microsoft.com/office/2006/documentManagement/types"/>
    <ds:schemaRef ds:uri="1b0cf190-34a4-46df-8e99-7b7b75534f8a"/>
    <ds:schemaRef ds:uri="http://schemas.microsoft.com/office/infopath/2007/PartnerControls"/>
    <ds:schemaRef ds:uri="662745e8-e224-48e8-a2e3-254862b8c2f5"/>
    <ds:schemaRef ds:uri="http://purl.org/dc/terms/"/>
    <ds:schemaRef ds:uri="http://schemas.openxmlformats.org/package/2006/metadata/core-properties"/>
    <ds:schemaRef ds:uri="eadf615d-60bf-4100-8f9d-b3b6b1afcaac"/>
    <ds:schemaRef ds:uri="http://schemas.microsoft.com/office/2006/metadata/properties"/>
    <ds:schemaRef ds:uri="http://www.w3.org/XML/1998/namespace"/>
    <ds:schemaRef ds:uri="http://purl.org/dc/dcmitype/"/>
    <ds:schemaRef ds:uri="http://purl.org/dc/elements/1.1/"/>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9D967638-5CFD-43DB-87E6-761FA2B4F593}"/>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Jean-Mickael Hopkinson</cp:lastModifiedBy>
  <cp:revision/>
  <cp:lastPrinted>2026-08-08T22:42:08Z</cp:lastPrinted>
  <dcterms:created xsi:type="dcterms:W3CDTF">2021-10-14T13:24:34Z</dcterms:created>
  <dcterms:modified xsi:type="dcterms:W3CDTF">2026-08-08T22:42:32Z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0x010100ABB0B672ED595A4DAF8EA5ED40FD0AE5</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