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updateLinks="never" defaultThemeVersion="166925"/>
  <mc:AlternateContent xmlns:mc="http://schemas.openxmlformats.org/markup-compatibility/2006">
    <mc:Choice Requires="x15">
      <x15ac:absPath xmlns:x15ac="http://schemas.microsoft.com/office/spreadsheetml/2010/11/ac" url="L:\12000\12003\ECO\Eco App\Report\2025 Update\"/>
    </mc:Choice>
  </mc:AlternateContent>
  <xr:revisionPtr revIDLastSave="0" documentId="8_{187C4EDB-B13B-41DE-B5C8-071A846A5D2A}" xr6:coauthVersionLast="47" xr6:coauthVersionMax="47" xr10:uidLastSave="{00000000-0000-0000-0000-000000000000}"/>
  <bookViews>
    <workbookView xWindow="-25320" yWindow="360" windowWidth="25440" windowHeight="1527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<sst xmlns="http://schemas.openxmlformats.org/spreadsheetml/2006/main" count="2524" uniqueCount="343">
  <si>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</si>
  <si>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</si>
  <si>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</si>
  <si>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</si>
  <si>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</si>
  <si>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</si>
  <si>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</si>
  <si>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</si>
  <si>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</si>
  <si>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</si>
  <si>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</si>
  <si>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</si>
  <si>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</si>
  <si>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</si>
  <si>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</si>
  <si>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</si>
  <si>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</si>
  <si>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</si>
  <si>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</si>
  <si>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</si>
  <si>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</si>
  <si>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</si>
  <si>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</si>
  <si>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</si>
  <si>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</si>
  <si>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</si>
  <si>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</si>
  <si>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</si>
  <si>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</si>
  <si>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</si>
  <si>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</si>
  <si>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</si>
  <si>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</si>
  <si>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</si>
  <si>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</si>
  <si>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</si>
  <si>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</si>
  <si>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</si>
  <si>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</si>
  <si>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</si>
  <si>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</si>
  <si>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</si>
  <si>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</si>
  <si>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</si>
  <si>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</si>
  <si>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</si>
  <si>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</si>
  <si>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</si>
  <si>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</si>
  <si>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</si>
  <si>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</si>
  <si>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</si>
  <si>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</si>
  <si>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</si>
  <si>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</si>
  <si>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</si>
  <si>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</si>
  <si>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</si>
  <si>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</si>
  <si>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</si>
  <si>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</si>
  <si>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</si>
  <si>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</si>
  <si>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</si>
  <si>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</si>
  <si>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</si>
  <si>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</si>
  <si>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</si>
  <si>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</si>
  <si>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</si>
  <si>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</si>
  <si>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</si>
  <si>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</si>
  <si>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</si>
  <si>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</si>
  <si>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</si>
  <si>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</si>
  <si>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</si>
  <si>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</si>
  <si>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</si>
  <si>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</si>
  <si>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</si>
  <si>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</si>
  <si>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</si>
  <si>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</si>
  <si>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</si>
  <si>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</si>
  <si>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</si>
  <si>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</si>
  <si>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</si>
  <si>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</si>
  <si>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</si>
  <si>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</si>
  <si>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</si>
  <si>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</si>
  <si>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</si>
  <si>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</si>
  <si>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</si>
  <si>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</si>
  <si>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</si>
  <si>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</si>
  <si>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</si>
  <si>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</si>
  <si>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</si>
  <si>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</si>
  <si>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</si>
  <si>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</si>
  <si>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</si>
  <si>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</si>
  <si>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</si>
  <si>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</si>
  <si>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</si>
  <si>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</si>
  <si>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</si>
  <si>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</si>
  <si>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</si>
  <si>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</si>
  <si>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</si>
  <si>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</si>
  <si>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</si>
  <si>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</si>
  <si>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</si>
  <si>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</si>
  <si>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</si>
  <si>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</si>
  <si>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</si>
  <si>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</si>
  <si>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</si>
  <si>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</si>
  <si>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</si>
  <si>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</si>
  <si>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</si>
  <si>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</si>
  <si>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</si>
  <si>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</si>
  <si>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</si>
  <si>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</si>
  <si>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</si>
  <si>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</si>
  <si>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</si>
  <si>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</si>
  <si>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</si>
  <si>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</si>
  <si>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</si>
  <si>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</si>
  <si>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</si>
  <si>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</si>
  <si>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</si>
  <si>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</si>
  <si>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</si>
  <si>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</si>
  <si>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</si>
  <si>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</si>
  <si>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</si>
  <si>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</si>
  <si>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</si>
  <si>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</si>
  <si>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</si>
  <si>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</si>
  <si>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</si>
  <si>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</si>
  <si>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</si>
  <si>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</si>
  <si>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</si>
  <si>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</si>
  <si>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</si>
  <si>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</si>
  <si>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</si>
  <si>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</si>
  <si>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</si>
  <si>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</si>
  <si>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</si>
  <si>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</si>
  <si>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</si>
  <si>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</si>
  <si>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</si>
  <si>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</si>
  <si>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</si>
  <si>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</si>
  <si>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</si>
  <si>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</si>
  <si>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</si>
  <si>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</si>
  <si>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</si>
  <si>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</si>
  <si>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</si>
  <si>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</si>
  <si>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</si>
  <si>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</si>
  <si>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</si>
  <si>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</si>
  <si>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</si>
  <si>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</si>
  <si>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</si>
  <si>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</si>
  <si>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</si>
  <si>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</si>
  <si>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</si>
  <si>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</si>
  <si>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</si>
  <si>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</si>
  <si>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</si>
  <si>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</si>
  <si>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</si>
  <si>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</si>
  <si>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</si>
  <si>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</si>
  <si>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</si>
  <si>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</si>
  <si>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</si>
  <si>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</si>
  <si>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</si>
  <si>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</si>
  <si>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</si>
  <si>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</si>
  <si>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</si>
  <si>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</si>
  <si>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</si>
  <si>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</si>
  <si>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</si>
  <si>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</si>
  <si>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</si>
  <si>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</si>
  <si>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</si>
  <si>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</si>
  <si>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</si>
  <si>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</si>
  <si>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</si>
  <si>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</si>
  <si>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</si>
  <si>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</si>
  <si>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</si>
  <si>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</si>
  <si>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</si>
  <si>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</si>
  <si>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</si>
  <si>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</si>
  <si>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</si>
  <si>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</si>
  <si>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</si>
  <si>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</si>
  <si>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</si>
  <si>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</si>
  <si>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</si>
  <si>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</si>
  <si>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</si>
  <si>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</si>
  <si>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</si>
  <si>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</si>
  <si>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</si>
  <si>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</si>
  <si>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</si>
  <si>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</si>
  <si>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</si>
  <si>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</si>
  <si>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</si>
  <si>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</si>
  <si>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</si>
  <si>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</si>
  <si>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</si>
  <si>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</si>
  <si>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</si>
  <si>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</si>
  <si>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</si>
  <si>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</si>
  <si>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</si>
  <si>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</si>
  <si>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</si>
  <si>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</si>
  <si>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</si>
  <si>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</si>
  <si>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</si>
  <si>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</si>
  <si>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</si>
  <si>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</si>
  <si>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</si>
  <si>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</si>
  <si>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</si>
  <si>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</si>
  <si>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</si>
  <si>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</si>
  <si>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</si>
  <si>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</si>
  <si>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</si>
  <si>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</si>
  <si>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</si>
  <si>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</si>
  <si>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</si>
  <si>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</si>
  <si>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</si>
  <si>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</si>
  <si>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</si>
  <si>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</si>
  <si>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</si>
  <si>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</si>
  <si>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</si>
  <si>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</si>
  <si>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</si>
  <si>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</si>
  <si>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</si>
  <si>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</si>
  <si>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</si>
  <si>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</si>
  <si>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</si>
  <si>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</si>
  <si>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</si>
  <si>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</si>
  <si>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</si>
  <si>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</si>
  <si>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</si>
  <si>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</si>
  <si>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</si>
  <si>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</si>
  <si>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</si>
  <si>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</si>
  <si>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</si>
  <si>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</si>
  <si>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</si>
  <si>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</si>
  <si>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</si>
  <si>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</si>
  <si>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</si>
  <si>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</si>
  <si>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</si>
  <si>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</si>
  <si>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</si>
  <si>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</si>
  <si>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</si>
  <si>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</si>
  <si>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</si>
  <si>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</si>
  <si>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</si>
  <si>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</si>
  <si>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</si>
  <si>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</si>
  <si>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</si>
  <si>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</si>
  <si>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</si>
  <si>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</si>
  <si>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</si>
  <si>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21.11.23</t>
  </si>
  <si>
    <t>Land off Hamble Lane/Sydney Avenue, Hamble</t>
  </si>
  <si>
    <t>Land off Hamble Lane/Sydney Avenue, Hamble-le-Rice, Easteligh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</si>
</sst>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3"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8" zoomScaleNormal="100" workbookViewId="0">
      <selection activeCell="P85" sqref="P8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v>
      </c>
      <c r="C50" s="251"/>
      <c r="D50" s="251"/>
      <c r="E50" s="251"/>
      <c r="F50" s="251"/>
      <c r="G50" s="251"/>
      <c r="H50" s="251"/>
      <c r="I50" s="251"/>
      <c r="J50" s="251"/>
      <c r="K50" s="251"/>
      <c r="L50" s="251"/>
      <c r="M50" s="251"/>
      <c r="N50" s="112"/>
    </row>
    <row r="51" spans="1:14" ht="90" customHeight="1" x14ac:dyDescent="0.25">
      <c r="A51" s="128"/>
      <c r="B51" s="251" t="s">
        <v>33</v>
      </c>
      <c r="C51" s="251"/>
      <c r="D51" s="251"/>
      <c r="E51" s="251"/>
      <c r="F51" s="251"/>
      <c r="G51" s="251"/>
      <c r="H51" s="251"/>
      <c r="I51" s="251"/>
      <c r="J51" s="251"/>
      <c r="K51" s="251"/>
      <c r="L51" s="251"/>
      <c r="M51" s="251"/>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52" t="s">
        <v>35</v>
      </c>
      <c r="C53" s="253"/>
      <c r="D53" s="253"/>
      <c r="E53" s="253"/>
      <c r="F53" s="253"/>
      <c r="G53" s="253"/>
      <c r="H53" s="253"/>
      <c r="I53" s="253"/>
      <c r="J53" s="253"/>
      <c r="K53" s="253"/>
      <c r="L53" s="253"/>
      <c r="M53" s="253"/>
      <c r="N53" s="112"/>
    </row>
    <row r="54" spans="1:14" ht="61.5" customHeight="1" x14ac:dyDescent="0.25">
      <c r="B54" s="252" t="s">
        <v>36</v>
      </c>
      <c r="C54" s="253"/>
      <c r="D54" s="253"/>
      <c r="E54" s="253"/>
      <c r="F54" s="253"/>
      <c r="G54" s="253"/>
      <c r="H54" s="253"/>
      <c r="I54" s="253"/>
      <c r="J54" s="253"/>
      <c r="K54" s="253"/>
      <c r="L54" s="253"/>
      <c r="M54" s="253"/>
      <c r="N54" s="112"/>
    </row>
    <row r="55" spans="1:14" x14ac:dyDescent="0.25">
      <c r="B55" s="249" t="s">
        <v>37</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52" t="s">
        <v>40</v>
      </c>
      <c r="C59" s="253"/>
      <c r="D59" s="253"/>
      <c r="E59" s="253"/>
      <c r="F59" s="253"/>
      <c r="G59" s="253"/>
      <c r="H59" s="253"/>
      <c r="I59" s="253"/>
      <c r="J59" s="253"/>
      <c r="K59" s="253"/>
      <c r="L59" s="253"/>
      <c r="M59" s="253"/>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9" t="s">
        <v>43</v>
      </c>
      <c r="C63" s="250"/>
      <c r="D63" s="250"/>
      <c r="E63" s="250"/>
      <c r="F63" s="250"/>
      <c r="G63" s="250"/>
      <c r="H63" s="250"/>
      <c r="I63" s="250"/>
      <c r="J63" s="250"/>
      <c r="K63" s="250"/>
      <c r="L63" s="250"/>
      <c r="M63" s="250"/>
      <c r="N63" s="112"/>
    </row>
    <row r="64" spans="1:14" x14ac:dyDescent="0.25">
      <c r="B64" s="249" t="s">
        <v>44</v>
      </c>
      <c r="C64" s="250"/>
      <c r="D64" s="250"/>
      <c r="E64" s="250"/>
      <c r="F64" s="250"/>
      <c r="G64" s="250"/>
      <c r="H64" s="250"/>
      <c r="I64" s="250"/>
      <c r="J64" s="250"/>
      <c r="K64" s="250"/>
      <c r="L64" s="250"/>
      <c r="M64" s="250"/>
      <c r="N64" s="112"/>
    </row>
    <row r="65" spans="2:14" ht="32.25" customHeight="1" x14ac:dyDescent="0.25">
      <c r="B65" s="252" t="s">
        <v>45</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47</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56"/>
    </row>
    <row r="76" spans="2:14" x14ac:dyDescent="0.25">
      <c r="B76" s="193" t="s">
        <v>49</v>
      </c>
      <c r="C76" s="205"/>
      <c r="D76" s="257" t="s">
        <v>50</v>
      </c>
      <c r="E76" s="257"/>
      <c r="F76" s="257"/>
      <c r="G76" s="257"/>
      <c r="H76" s="257"/>
      <c r="I76" s="257"/>
      <c r="J76" s="205"/>
      <c r="K76" s="205"/>
      <c r="L76" s="205"/>
      <c r="M76" s="205"/>
      <c r="N76" s="112"/>
    </row>
    <row r="77" spans="2:14" ht="27.75" customHeight="1" x14ac:dyDescent="0.25">
      <c r="B77" s="252" t="s">
        <v>51</v>
      </c>
      <c r="C77" s="253"/>
      <c r="D77" s="253"/>
      <c r="E77" s="253"/>
      <c r="F77" s="253"/>
      <c r="G77" s="253"/>
      <c r="H77" s="253"/>
      <c r="I77" s="253"/>
      <c r="J77" s="253"/>
      <c r="K77" s="253"/>
      <c r="L77" s="253"/>
      <c r="M77" s="253"/>
      <c r="N77" s="112"/>
    </row>
    <row r="78" spans="2:14" ht="29.25" customHeight="1" x14ac:dyDescent="0.25">
      <c r="B78" s="252" t="s">
        <v>52</v>
      </c>
      <c r="C78" s="253"/>
      <c r="D78" s="253"/>
      <c r="E78" s="253"/>
      <c r="F78" s="253"/>
      <c r="G78" s="253"/>
      <c r="H78" s="253"/>
      <c r="I78" s="253"/>
      <c r="J78" s="253"/>
      <c r="K78" s="253"/>
      <c r="L78" s="253"/>
      <c r="M78" s="253"/>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56"/>
    </row>
    <row r="82" spans="2:14" x14ac:dyDescent="0.25">
      <c r="B82" s="193" t="s">
        <v>55</v>
      </c>
      <c r="C82" s="205"/>
      <c r="D82" s="258" t="s">
        <v>56</v>
      </c>
      <c r="E82" s="258"/>
      <c r="F82" s="258"/>
      <c r="G82" s="258"/>
      <c r="H82" s="258"/>
      <c r="I82" s="205"/>
      <c r="J82" s="205"/>
      <c r="K82" s="205"/>
      <c r="L82" s="205"/>
      <c r="M82" s="205"/>
      <c r="N82" s="112"/>
    </row>
    <row r="83" spans="2:14" ht="58.5" customHeight="1" x14ac:dyDescent="0.25">
      <c r="B83" s="252" t="s">
        <v>57</v>
      </c>
      <c r="C83" s="253"/>
      <c r="D83" s="253"/>
      <c r="E83" s="253"/>
      <c r="F83" s="253"/>
      <c r="G83" s="253"/>
      <c r="H83" s="253"/>
      <c r="I83" s="253"/>
      <c r="J83" s="253"/>
      <c r="K83" s="253"/>
      <c r="L83" s="253"/>
      <c r="M83" s="253"/>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57" t="s">
        <v>61</v>
      </c>
      <c r="E88" s="257"/>
      <c r="F88" s="257"/>
      <c r="G88" s="257"/>
      <c r="H88" s="257"/>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52" t="s">
        <v>63</v>
      </c>
      <c r="C90" s="253"/>
      <c r="D90" s="253"/>
      <c r="E90" s="253"/>
      <c r="F90" s="253"/>
      <c r="G90" s="253"/>
      <c r="H90" s="253"/>
      <c r="I90" s="253"/>
      <c r="J90" s="253"/>
      <c r="K90" s="253"/>
      <c r="L90" s="253"/>
      <c r="M90" s="253"/>
      <c r="N90" s="112"/>
    </row>
    <row r="91" spans="2:14" ht="30" customHeight="1" x14ac:dyDescent="0.25">
      <c r="B91" s="252" t="s">
        <v>64</v>
      </c>
      <c r="C91" s="253"/>
      <c r="D91" s="253"/>
      <c r="E91" s="253"/>
      <c r="F91" s="253"/>
      <c r="G91" s="253"/>
      <c r="H91" s="253"/>
      <c r="I91" s="253"/>
      <c r="J91" s="253"/>
      <c r="K91" s="253"/>
      <c r="L91" s="253"/>
      <c r="M91" s="253"/>
      <c r="N91" s="112"/>
    </row>
    <row r="92" spans="2:14" ht="33.75" customHeight="1" x14ac:dyDescent="0.25">
      <c r="B92" s="252" t="s">
        <v>65</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56"/>
    </row>
    <row r="95" spans="2:14" x14ac:dyDescent="0.25">
      <c r="B95" s="193" t="s">
        <v>67</v>
      </c>
      <c r="C95" s="205"/>
      <c r="D95" s="257" t="s">
        <v>68</v>
      </c>
      <c r="E95" s="257"/>
      <c r="F95" s="257"/>
      <c r="G95" s="257"/>
      <c r="H95" s="257"/>
      <c r="I95" s="257"/>
      <c r="J95" s="257"/>
      <c r="K95" s="205"/>
      <c r="L95" s="205"/>
      <c r="M95" s="205"/>
      <c r="N95" s="112"/>
    </row>
    <row r="96" spans="2:14" x14ac:dyDescent="0.25">
      <c r="B96" s="249" t="s">
        <v>69</v>
      </c>
      <c r="C96" s="250"/>
      <c r="D96" s="250"/>
      <c r="E96" s="250"/>
      <c r="F96" s="250"/>
      <c r="G96" s="250"/>
      <c r="H96" s="250"/>
      <c r="I96" s="250"/>
      <c r="J96" s="250"/>
      <c r="K96" s="250"/>
      <c r="L96" s="250"/>
      <c r="M96" s="250"/>
      <c r="N96" s="112"/>
    </row>
    <row r="97" spans="2:14" ht="18.75" customHeight="1" x14ac:dyDescent="0.25">
      <c r="B97" s="252" t="s">
        <v>70</v>
      </c>
      <c r="C97" s="253"/>
      <c r="D97" s="253"/>
      <c r="E97" s="253"/>
      <c r="F97" s="253"/>
      <c r="G97" s="253"/>
      <c r="H97" s="253"/>
      <c r="I97" s="253"/>
      <c r="J97" s="253"/>
      <c r="K97" s="253"/>
      <c r="L97" s="253"/>
      <c r="M97" s="253"/>
      <c r="N97" s="112"/>
    </row>
    <row r="98" spans="2:14" x14ac:dyDescent="0.25">
      <c r="B98" s="249" t="s">
        <v>71</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t="s">
        <v>340</v>
      </c>
      <c r="E7" s="259"/>
      <c r="F7" s="259"/>
      <c r="G7" s="259"/>
      <c r="H7" s="259"/>
      <c r="I7" s="259"/>
      <c r="J7" s="259"/>
      <c r="K7" s="259"/>
      <c r="L7" s="135"/>
      <c r="M7" s="131"/>
    </row>
    <row r="8" spans="2:13" ht="35.25" customHeight="1" thickBot="1" x14ac:dyDescent="0.3">
      <c r="B8" s="122"/>
      <c r="C8" s="50" t="s">
        <v>74</v>
      </c>
      <c r="D8" s="260" t="s">
        <v>341</v>
      </c>
      <c r="E8" s="260"/>
      <c r="F8" s="260"/>
      <c r="G8" s="260"/>
      <c r="H8" s="260"/>
      <c r="I8" s="260"/>
      <c r="J8" s="260"/>
      <c r="K8" s="260"/>
      <c r="L8" s="134"/>
    </row>
    <row r="9" spans="2:13" ht="39.75" customHeight="1" thickBot="1" x14ac:dyDescent="0.3">
      <c r="B9" s="122"/>
      <c r="C9" s="138" t="s">
        <v>75</v>
      </c>
      <c r="D9" s="260"/>
      <c r="E9" s="260"/>
      <c r="F9" s="260"/>
      <c r="G9" s="260"/>
      <c r="H9" s="260"/>
      <c r="I9" s="260"/>
      <c r="J9" s="260"/>
      <c r="K9" s="260"/>
      <c r="L9" s="136"/>
    </row>
    <row r="10" spans="2:13" ht="97.5" customHeight="1" x14ac:dyDescent="0.25">
      <c r="B10" s="122"/>
      <c r="C10" s="139" t="s">
        <v>76</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9" zoomScaleNormal="100" workbookViewId="0">
      <selection activeCell="D12" sqref="D12"/>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78</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79</v>
      </c>
      <c r="D9" s="101">
        <v>45658</v>
      </c>
      <c r="E9" s="1"/>
      <c r="F9" s="1"/>
      <c r="G9" s="1"/>
      <c r="H9" s="74"/>
      <c r="I9" s="3"/>
      <c r="J9" s="141"/>
      <c r="L9" s="147"/>
    </row>
    <row r="10" spans="1:12" ht="21" customHeight="1" x14ac:dyDescent="0.35">
      <c r="A10" s="149"/>
      <c r="B10" s="1"/>
      <c r="C10" s="62" t="s">
        <v>80</v>
      </c>
      <c r="D10" s="102">
        <v>2.4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6</v>
      </c>
      <c r="E12" s="8"/>
      <c r="F12" s="8"/>
      <c r="G12" s="266"/>
      <c r="H12" s="74"/>
      <c r="I12" s="8"/>
      <c r="J12" s="136"/>
      <c r="K12" s="148"/>
    </row>
    <row r="13" spans="1:12" ht="36" customHeight="1" thickBot="1" x14ac:dyDescent="0.3">
      <c r="A13" s="149"/>
      <c r="B13" s="1"/>
      <c r="C13" s="62" t="s">
        <v>83</v>
      </c>
      <c r="D13" s="104" t="s">
        <v>84</v>
      </c>
      <c r="E13" s="8"/>
      <c r="F13" s="8"/>
      <c r="G13" s="266"/>
      <c r="H13" s="74"/>
      <c r="I13" s="8"/>
      <c r="J13" s="136"/>
      <c r="K13" s="148"/>
    </row>
    <row r="14" spans="1:12" ht="50.25" customHeight="1" thickBot="1" x14ac:dyDescent="0.3">
      <c r="A14" s="149"/>
      <c r="B14" s="1"/>
      <c r="C14" s="64" t="s">
        <v>85</v>
      </c>
      <c r="D14" s="105" t="s">
        <v>205</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9</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14.399999999999999</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1727.9999999999998</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10886.399999999998</v>
      </c>
      <c r="E27" s="27" t="s">
        <v>96</v>
      </c>
      <c r="F27" s="1"/>
      <c r="G27" s="83"/>
      <c r="H27" s="81"/>
      <c r="I27" s="81"/>
      <c r="J27" s="144"/>
    </row>
    <row r="28" spans="1:14" ht="15.75" hidden="1" thickBot="1" x14ac:dyDescent="0.3">
      <c r="A28" s="149"/>
      <c r="B28" s="1"/>
      <c r="C28" s="26" t="s">
        <v>97</v>
      </c>
      <c r="D28" s="51">
        <f>IFERROR($D$27/1000000,"")</f>
        <v>1.0886399999999997E-2</v>
      </c>
      <c r="E28" s="27" t="s">
        <v>98</v>
      </c>
      <c r="F28" s="1"/>
      <c r="G28" s="83"/>
      <c r="H28" s="87"/>
      <c r="I28" s="84"/>
      <c r="J28" s="144"/>
    </row>
    <row r="29" spans="1:14" ht="15.75" hidden="1" thickBot="1" x14ac:dyDescent="0.3">
      <c r="A29" s="149"/>
      <c r="B29" s="1"/>
      <c r="C29" s="54" t="s">
        <v>99</v>
      </c>
      <c r="D29" s="56">
        <f>IFERROR($D$28*365.25,"")</f>
        <v>3.9762575999999989</v>
      </c>
      <c r="E29" s="27" t="s">
        <v>100</v>
      </c>
      <c r="F29" s="1"/>
      <c r="G29" s="83"/>
      <c r="H29" s="88"/>
      <c r="I29" s="84"/>
      <c r="J29" s="144"/>
    </row>
    <row r="30" spans="1:14" hidden="1" x14ac:dyDescent="0.25">
      <c r="A30" s="149"/>
      <c r="B30" s="1"/>
      <c r="C30" s="55" t="s">
        <v>101</v>
      </c>
      <c r="D30" s="57">
        <f>D29</f>
        <v>3.9762575999999989</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13996.8</v>
      </c>
      <c r="E33" s="27" t="s">
        <v>103</v>
      </c>
      <c r="F33" s="1"/>
      <c r="G33" s="83"/>
      <c r="H33" s="87"/>
      <c r="I33" s="84"/>
      <c r="J33" s="144"/>
    </row>
    <row r="34" spans="1:10" ht="15.75" hidden="1" thickBot="1" x14ac:dyDescent="0.3">
      <c r="A34" s="149"/>
      <c r="B34" s="1"/>
      <c r="C34" s="58" t="s">
        <v>104</v>
      </c>
      <c r="D34" s="59">
        <f>IFERROR($D$33/1000000,"")</f>
        <v>1.3996799999999998E-2</v>
      </c>
      <c r="E34" s="27" t="s">
        <v>105</v>
      </c>
      <c r="F34" s="1"/>
      <c r="G34" s="83"/>
      <c r="H34" s="87"/>
      <c r="I34" s="84"/>
      <c r="J34" s="144"/>
    </row>
    <row r="35" spans="1:10" ht="15.75" hidden="1" thickBot="1" x14ac:dyDescent="0.3">
      <c r="A35" s="149"/>
      <c r="B35" s="1"/>
      <c r="C35" s="58" t="s">
        <v>106</v>
      </c>
      <c r="D35" s="60">
        <f>IFERROR($D$34*365.25,"")</f>
        <v>5.1123311999999999</v>
      </c>
      <c r="E35" s="27" t="s">
        <v>107</v>
      </c>
      <c r="F35" s="1"/>
      <c r="G35" s="83"/>
      <c r="H35" s="88"/>
      <c r="I35" s="84"/>
      <c r="J35" s="144"/>
    </row>
    <row r="36" spans="1:10" x14ac:dyDescent="0.25">
      <c r="A36" s="149"/>
      <c r="B36" s="1"/>
      <c r="C36" s="55" t="s">
        <v>108</v>
      </c>
      <c r="D36" s="57">
        <f>D35</f>
        <v>5.1123311999999999</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6" zoomScaleNormal="10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17.25" x14ac:dyDescent="0.25">
      <c r="A9" s="128"/>
      <c r="B9" s="1"/>
      <c r="C9" s="269" t="s">
        <v>110</v>
      </c>
      <c r="D9" s="269"/>
      <c r="E9" s="209" t="s">
        <v>265</v>
      </c>
      <c r="F9" s="1"/>
      <c r="G9" s="1"/>
      <c r="H9" s="134"/>
    </row>
    <row r="10" spans="1:11" ht="17.25" x14ac:dyDescent="0.25">
      <c r="A10" s="128"/>
      <c r="B10" s="1"/>
      <c r="C10" s="270" t="s">
        <v>112</v>
      </c>
      <c r="D10" s="270"/>
      <c r="E10" s="96" t="s">
        <v>113</v>
      </c>
      <c r="F10" s="1"/>
      <c r="G10" s="1"/>
      <c r="H10" s="136"/>
    </row>
    <row r="11" spans="1:11" ht="18" thickBot="1" x14ac:dyDescent="0.3">
      <c r="A11" s="128"/>
      <c r="B11" s="1"/>
      <c r="C11" s="270" t="s">
        <v>114</v>
      </c>
      <c r="D11" s="270"/>
      <c r="E11" s="97" t="s">
        <v>303</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277</v>
      </c>
      <c r="D15" s="218">
        <v>0.43099999999999999</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6.6277614054164973</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6.6277614054164973</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0.43099999999999999</v>
      </c>
      <c r="E32" s="213">
        <f>SUM(E15:E31)</f>
        <v>6.6277614054164973</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20" sqref="D2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126</v>
      </c>
      <c r="D10" s="100">
        <v>0.1047</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0.31409999999999999</v>
      </c>
      <c r="F10" s="1"/>
      <c r="G10" s="112"/>
    </row>
    <row r="11" spans="1:9" x14ac:dyDescent="0.25">
      <c r="A11" s="128"/>
      <c r="B11" s="1"/>
      <c r="C11" s="99" t="s">
        <v>277</v>
      </c>
      <c r="D11" s="100">
        <v>0.32600000000000001</v>
      </c>
      <c r="E11" s="163">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5.0131095549089979</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0.43070000000000003</v>
      </c>
      <c r="E27" s="94">
        <f>SUM(E10:E26)</f>
        <v>5.3272095549089977</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5.1123311999999999</v>
      </c>
      <c r="E11" s="21"/>
      <c r="F11" s="1"/>
      <c r="G11" s="1"/>
      <c r="H11" s="112"/>
    </row>
    <row r="12" spans="2:12" ht="15.75" hidden="1" thickBot="1" x14ac:dyDescent="0.3">
      <c r="B12" s="122"/>
      <c r="C12" s="64" t="s">
        <v>130</v>
      </c>
      <c r="D12" s="92">
        <f>'Stage 3'!E27-'Stage 2'!E32</f>
        <v>-1.3005518505074996</v>
      </c>
      <c r="E12" s="21"/>
      <c r="F12" s="1"/>
      <c r="G12" s="1"/>
      <c r="H12" s="112"/>
    </row>
    <row r="13" spans="2:12" ht="15.75" hidden="1" thickBot="1" x14ac:dyDescent="0.3">
      <c r="B13" s="122"/>
      <c r="C13" s="62" t="s">
        <v>131</v>
      </c>
      <c r="D13" s="80">
        <f>D11+D12</f>
        <v>3.8117793494925003</v>
      </c>
      <c r="E13" s="18"/>
      <c r="F13" s="1"/>
      <c r="G13" s="1"/>
      <c r="H13" s="112"/>
    </row>
    <row r="14" spans="2:12" hidden="1" x14ac:dyDescent="0.25">
      <c r="B14" s="122"/>
      <c r="C14" s="15" t="s">
        <v>132</v>
      </c>
      <c r="D14" s="91">
        <f>D13*1.2</f>
        <v>4.5741352193910005</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4.57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5.1123311999999999</v>
      </c>
      <c r="D15" s="21"/>
      <c r="E15" s="276" t="s">
        <v>142</v>
      </c>
    </row>
    <row r="16" spans="2:11" ht="16.5" thickTop="1" thickBot="1" x14ac:dyDescent="0.3">
      <c r="B16" s="15" t="s">
        <v>130</v>
      </c>
      <c r="C16" s="22">
        <f>'Stage 3'!E27-'Stage 2'!E32</f>
        <v>-1.3005518505074996</v>
      </c>
      <c r="D16" s="21"/>
      <c r="E16" s="276"/>
    </row>
    <row r="17" spans="2:6" ht="16.5" thickTop="1" thickBot="1" x14ac:dyDescent="0.3">
      <c r="B17" s="16" t="s">
        <v>131</v>
      </c>
      <c r="C17" s="47">
        <f>C15+C16</f>
        <v>3.8117793494925003</v>
      </c>
      <c r="D17" s="18"/>
      <c r="E17" s="276"/>
    </row>
    <row r="18" spans="2:6" ht="15.75" thickTop="1" x14ac:dyDescent="0.25">
      <c r="B18" s="17" t="s">
        <v>132</v>
      </c>
      <c r="C18" s="48">
        <f>C17*1.2</f>
        <v>4.5741352193910005</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3.9762575999999989</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4.5741352193910005</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0.40244950323659423</v>
      </c>
      <c r="J611" s="167">
        <f>IFERROR(VLOOKUP((VLOOKUP('Stage 2'!$E$9,Lookups!$C$647:$D$656,2,FALSE)&amp;"|"&amp;"General"&amp;"|"&amp;"FALSE"&amp;"|"&amp;VLOOKUP('Stage 2'!$E$11,Lookups!$C$621:$E$643,3,FALSE)&amp;"|"&amp;"FreeDrain"),$H$93:$O$353,3,FALSE), IFERROR(VLOOKUP("General"&amp;"|"&amp;VLOOKUP('Stage 2'!$E$11,Lookups!$C$621:$E$643,3,FALSE),$K$93:$O$353,3,FALSE),VLOOKUP("General",D93:O353,12,FALSE)))</f>
        <v>15.462376557304816</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1.6513689268999994</v>
      </c>
      <c r="J615" s="34">
        <f>VLOOKUP('Stage 2'!E11,Lookups!C621:K643,9,FALSE)</f>
        <v>15.377636671499994</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1.2083187269999995</v>
      </c>
      <c r="J616" s="34">
        <f>VLOOKUP('Stage 2'!E11,Lookups!C621:M643,10,FALSE)</f>
        <v>8.2014062247999959</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0.88610039979999966</v>
      </c>
      <c r="J617" s="34">
        <f>VLOOKUP('Stage 2'!E11,Lookups!C621:P643,11,FALSE)</f>
        <v>9.064712143199996</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4.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Rosie Murfitt</cp:lastModifiedBy>
  <cp:revision/>
  <dcterms:created xsi:type="dcterms:W3CDTF">2021-10-14T13:24:34Z</dcterms:created>
  <dcterms:modified xsi:type="dcterms:W3CDTF">2025-01-29T10:06:04Z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