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defaultThemeVersion="166925"/>
  <mc:AlternateContent xmlns:mc="http://schemas.openxmlformats.org/markup-compatibility/2006">
    <mc:Choice Requires="x15">
      <x15ac:absPath xmlns:x15ac="http://schemas.microsoft.com/office/spreadsheetml/2010/11/ac" url="https://applecorepdm.sharepoint.com/Shared Documents/Job Folder 2024/91 Leigh Road - PG.9067.24/"/>
    </mc:Choice>
  </mc:AlternateContent>
  <xr:revisionPtr revIDLastSave="0" documentId="8_{FA0DEB1F-FE19-4FD2-8BCA-753B1F2F3613}"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28680" yWindow="-105" windowWidth="29040" windowHeight="15720" tabRatio="806"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4" i="21" l="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B11" i="21" l="1"/>
  <c r="B20" i="21"/>
  <c r="B21" i="21" s="1"/>
  <c r="B16" i="21"/>
  <c r="B15" i="21"/>
  <c r="B13" i="21"/>
  <c r="A16" i="21"/>
  <c r="A15"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E12" i="8"/>
  <c r="E13" i="8"/>
  <c r="E14" i="8"/>
  <c r="E15" i="8"/>
  <c r="E16" i="8"/>
  <c r="E17" i="8"/>
  <c r="E18" i="8"/>
  <c r="E19" i="8"/>
  <c r="E20" i="8"/>
  <c r="E21" i="8"/>
  <c r="E22" i="8"/>
  <c r="E23" i="8"/>
  <c r="E24" i="8"/>
  <c r="E25" i="8"/>
  <c r="E26" i="8"/>
  <c r="E27" i="8"/>
  <c r="E11" i="8"/>
  <c r="B23" i="21" l="1"/>
  <c r="A16" i="10"/>
  <c r="A17" i="10" s="1"/>
  <c r="B22" i="21"/>
  <c r="A18" i="10" l="1"/>
  <c r="A184" i="3" a="1"/>
  <c r="A184" i="3" s="1"/>
  <c r="B30" i="22" l="1"/>
  <c r="I10" i="3" l="1"/>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L20" i="3"/>
  <c r="K20" i="3"/>
  <c r="J20" i="3"/>
  <c r="I20" i="3"/>
  <c r="F20" i="3"/>
  <c r="K19" i="3"/>
  <c r="J19" i="3"/>
  <c r="I19" i="3"/>
  <c r="F19" i="3"/>
  <c r="K18" i="3"/>
  <c r="J18" i="3"/>
  <c r="I18" i="3"/>
  <c r="F18" i="3"/>
  <c r="K17" i="3"/>
  <c r="J17" i="3"/>
  <c r="I17" i="3"/>
  <c r="F17" i="3"/>
  <c r="M16" i="3"/>
  <c r="L16" i="3"/>
  <c r="K16" i="3"/>
  <c r="J16" i="3"/>
  <c r="I16" i="3"/>
  <c r="F16" i="3"/>
  <c r="C10" i="3"/>
  <c r="C9" i="3"/>
  <c r="C7" i="3"/>
  <c r="C6" i="3"/>
  <c r="C5" i="3"/>
  <c r="G91" i="3" l="1"/>
  <c r="C5" i="9"/>
  <c r="A29" i="21"/>
  <c r="A28" i="21"/>
  <c r="A26" i="21"/>
  <c r="A25" i="21"/>
  <c r="A13" i="10"/>
  <c r="B12" i="21"/>
  <c r="B14" i="21"/>
  <c r="A14" i="21"/>
  <c r="B25" i="21"/>
  <c r="B28" i="21"/>
  <c r="D11" i="8"/>
  <c r="D28" i="8" s="1"/>
  <c r="D5" i="9"/>
  <c r="H91" i="3"/>
  <c r="C11" i="8"/>
  <c r="C28" i="8" s="1"/>
  <c r="E30" i="22"/>
  <c r="B26" i="21" l="1"/>
  <c r="B29" i="21" s="1"/>
  <c r="A27" i="21"/>
  <c r="A19" i="10" s="1"/>
  <c r="B9" i="10"/>
  <c r="J30" i="22"/>
  <c r="I30" i="22"/>
  <c r="D30" i="22"/>
  <c r="C22" i="9"/>
  <c r="A21" i="10" l="1"/>
  <c r="A20" i="10"/>
  <c r="B6" i="10"/>
  <c r="B7" i="10" s="1"/>
  <c r="B8" i="10" s="1"/>
  <c r="B14" i="10" s="1"/>
  <c r="D22" i="9"/>
  <c r="B10" i="10" s="1"/>
  <c r="B11" i="10" s="1"/>
  <c r="B12" i="10" s="1"/>
  <c r="B15" i="10" s="1"/>
  <c r="B17" i="10"/>
  <c r="B20" i="10" s="1"/>
  <c r="B18" i="10" l="1"/>
  <c r="B21" i="10" s="1"/>
  <c r="B22" i="9"/>
  <c r="B28" i="8"/>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<sst xmlns="http://schemas.openxmlformats.org/spreadsheetml/2006/main" count="646" uniqueCount="252">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</sst>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topLeftCell="A37" zoomScaleNormal="100" workbookViewId="0">
      <selection activeCell="A46" sqref="A46"/>
    </sheetView>
  </sheetViews>
  <sheetFormatPr defaultColWidth="8.88671875" defaultRowHeight="15" x14ac:dyDescent="0.3"/>
  <cols>
    <col min="1" max="1" width="133.44140625" style="2" customWidth="1"/>
    <col min="2" max="2" width="44.88671875" style="2" customWidth="1"/>
    <col min="3" max="207" width="8.5546875" style="2" customWidth="1"/>
    <col min="208" max="16384" width="8.88671875" style="2"/>
  </cols>
  <sheetData>
    <row r="1" spans="1:2" ht="50.25" customHeight="1" x14ac:dyDescent="0.3">
      <c r="A1" s="1" t="s">
        <v>0</v>
      </c>
    </row>
    <row r="2" spans="1:2" ht="26.25" customHeight="1" x14ac:dyDescent="0.3">
      <c r="A2" s="3" t="s">
        <v>1</v>
      </c>
    </row>
    <row r="3" spans="1:2" ht="26.25" customHeight="1" x14ac:dyDescent="0.3">
      <c r="A3" s="3" t="s">
        <v>2</v>
      </c>
    </row>
    <row r="4" spans="1:2" ht="30.75" customHeight="1" x14ac:dyDescent="0.3">
      <c r="A4" s="3" t="s">
        <v>3</v>
      </c>
    </row>
    <row r="5" spans="1:2" ht="26.25" customHeight="1" x14ac:dyDescent="0.3">
      <c r="A5" s="3" t="s">
        <v>4</v>
      </c>
    </row>
    <row r="6" spans="1:2" ht="26.25" customHeight="1" x14ac:dyDescent="0.3">
      <c r="A6" s="3" t="s">
        <v>5</v>
      </c>
    </row>
    <row r="7" spans="1:2" ht="50.25" customHeight="1" x14ac:dyDescent="0.3">
      <c r="A7" s="3" t="s">
        <v>6</v>
      </c>
    </row>
    <row r="8" spans="1:2" ht="36" customHeight="1" x14ac:dyDescent="0.3">
      <c r="A8" s="3" t="s">
        <v>7</v>
      </c>
    </row>
    <row r="9" spans="1:2" ht="28.5" customHeight="1" x14ac:dyDescent="0.3">
      <c r="A9" s="4" t="s">
        <v>8</v>
      </c>
    </row>
    <row r="10" spans="1:2" ht="30" customHeight="1" x14ac:dyDescent="0.3">
      <c r="A10" s="5" t="s">
        <v>9</v>
      </c>
      <c r="B10" s="5" t="s">
        <v>10</v>
      </c>
    </row>
    <row r="11" spans="1:2" ht="20.25" customHeight="1" x14ac:dyDescent="0.3">
      <c r="A11" s="3" t="s">
        <v>11</v>
      </c>
      <c r="B11" s="6" t="s">
        <v>12</v>
      </c>
    </row>
    <row r="12" spans="1:2" ht="20.25" customHeight="1" x14ac:dyDescent="0.3">
      <c r="A12" s="3" t="s">
        <v>13</v>
      </c>
      <c r="B12" s="6" t="s">
        <v>14</v>
      </c>
    </row>
    <row r="13" spans="1:2" ht="20.25" customHeight="1" x14ac:dyDescent="0.3">
      <c r="A13" s="3" t="s">
        <v>15</v>
      </c>
      <c r="B13" s="6" t="s">
        <v>16</v>
      </c>
    </row>
    <row r="14" spans="1:2" ht="20.25" customHeight="1" x14ac:dyDescent="0.3">
      <c r="A14" s="3" t="s">
        <v>17</v>
      </c>
      <c r="B14" s="6" t="s">
        <v>18</v>
      </c>
    </row>
    <row r="15" spans="1:2" ht="20.25" customHeight="1" x14ac:dyDescent="0.3">
      <c r="A15" s="3" t="s">
        <v>19</v>
      </c>
      <c r="B15" s="6" t="s">
        <v>20</v>
      </c>
    </row>
    <row r="16" spans="1:2" ht="33" customHeight="1" x14ac:dyDescent="0.3">
      <c r="A16" s="4" t="s">
        <v>21</v>
      </c>
      <c r="B16" s="7"/>
    </row>
    <row r="17" spans="1:1" ht="20.25" customHeight="1" x14ac:dyDescent="0.3">
      <c r="A17" s="3" t="s">
        <v>22</v>
      </c>
    </row>
    <row r="18" spans="1:1" ht="36.75" customHeight="1" x14ac:dyDescent="0.3">
      <c r="A18" s="3" t="s">
        <v>23</v>
      </c>
    </row>
    <row r="19" spans="1:1" ht="36.75" customHeight="1" x14ac:dyDescent="0.3">
      <c r="A19" s="3" t="s">
        <v>24</v>
      </c>
    </row>
    <row r="20" spans="1:1" ht="63.75" customHeight="1" x14ac:dyDescent="0.3">
      <c r="A20" s="3" t="s">
        <v>25</v>
      </c>
    </row>
    <row r="21" spans="1:1" ht="33" customHeight="1" x14ac:dyDescent="0.3">
      <c r="A21" s="3" t="s">
        <v>26</v>
      </c>
    </row>
    <row r="22" spans="1:1" ht="18.75" customHeight="1" x14ac:dyDescent="0.3">
      <c r="A22" s="8" t="s">
        <v>27</v>
      </c>
    </row>
    <row r="23" spans="1:1" ht="32.25" customHeight="1" x14ac:dyDescent="0.3">
      <c r="A23" s="3" t="s">
        <v>28</v>
      </c>
    </row>
    <row r="24" spans="1:1" ht="21.75" customHeight="1" x14ac:dyDescent="0.3">
      <c r="A24" s="3" t="s">
        <v>29</v>
      </c>
    </row>
    <row r="25" spans="1:1" ht="36" customHeight="1" x14ac:dyDescent="0.3">
      <c r="A25" s="3" t="s">
        <v>30</v>
      </c>
    </row>
    <row r="26" spans="1:1" ht="51" customHeight="1" x14ac:dyDescent="0.3">
      <c r="A26" s="8" t="s">
        <v>31</v>
      </c>
    </row>
    <row r="27" spans="1:1" ht="34.5" customHeight="1" x14ac:dyDescent="0.3">
      <c r="A27" s="3" t="s">
        <v>32</v>
      </c>
    </row>
    <row r="28" spans="1:1" ht="36" customHeight="1" x14ac:dyDescent="0.3">
      <c r="A28" s="4" t="s">
        <v>33</v>
      </c>
    </row>
    <row r="29" spans="1:1" ht="20.25" customHeight="1" x14ac:dyDescent="0.3">
      <c r="A29" s="3" t="s">
        <v>34</v>
      </c>
    </row>
    <row r="30" spans="1:1" ht="50.25" customHeight="1" x14ac:dyDescent="0.3">
      <c r="A30" s="3" t="s">
        <v>35</v>
      </c>
    </row>
    <row r="31" spans="1:1" ht="51.75" customHeight="1" x14ac:dyDescent="0.3">
      <c r="A31" s="3" t="s">
        <v>36</v>
      </c>
    </row>
    <row r="32" spans="1:1" ht="151.5" customHeight="1" x14ac:dyDescent="0.3">
      <c r="A32" s="3" t="s">
        <v>37</v>
      </c>
    </row>
    <row r="33" spans="1:2" ht="45" x14ac:dyDescent="0.3">
      <c r="A33" s="3" t="s">
        <v>38</v>
      </c>
    </row>
    <row r="34" spans="1:2" ht="51" customHeight="1" x14ac:dyDescent="0.3">
      <c r="A34" s="3" t="s">
        <v>39</v>
      </c>
    </row>
    <row r="35" spans="1:2" ht="34.5" customHeight="1" x14ac:dyDescent="0.3">
      <c r="A35" s="3" t="s">
        <v>40</v>
      </c>
    </row>
    <row r="36" spans="1:2" ht="141" customHeight="1" x14ac:dyDescent="0.3">
      <c r="A36" s="3" t="s">
        <v>41</v>
      </c>
    </row>
    <row r="37" spans="1:2" ht="35.25" customHeight="1" x14ac:dyDescent="0.3">
      <c r="A37" s="4" t="s">
        <v>42</v>
      </c>
    </row>
    <row r="38" spans="1:2" ht="79.5" customHeight="1" x14ac:dyDescent="0.3">
      <c r="A38" s="3" t="s">
        <v>43</v>
      </c>
    </row>
    <row r="39" spans="1:2" ht="66.75" customHeight="1" x14ac:dyDescent="0.3">
      <c r="A39" s="8" t="s">
        <v>44</v>
      </c>
    </row>
    <row r="40" spans="1:2" ht="25.5" customHeight="1" x14ac:dyDescent="0.3">
      <c r="A40" s="8" t="s">
        <v>45</v>
      </c>
    </row>
    <row r="41" spans="1:2" ht="33.75" customHeight="1" x14ac:dyDescent="0.3">
      <c r="A41" s="4" t="s">
        <v>46</v>
      </c>
    </row>
    <row r="42" spans="1:2" ht="20.25" customHeight="1" x14ac:dyDescent="0.3">
      <c r="A42" s="5" t="s">
        <v>47</v>
      </c>
      <c r="B42" s="9"/>
    </row>
    <row r="43" spans="1:2" ht="33.75" customHeight="1" x14ac:dyDescent="0.3">
      <c r="A43" s="8" t="s">
        <v>48</v>
      </c>
      <c r="B43" s="7"/>
    </row>
    <row r="44" spans="1:2" ht="33.75" customHeight="1" x14ac:dyDescent="0.3">
      <c r="A44" s="8" t="s">
        <v>49</v>
      </c>
      <c r="B44" s="7"/>
    </row>
    <row r="45" spans="1:2" ht="33.75" customHeight="1" x14ac:dyDescent="0.3">
      <c r="A45" s="8" t="s">
        <v>50</v>
      </c>
      <c r="B45" s="7"/>
    </row>
    <row r="46" spans="1:2" ht="33.75" customHeight="1" x14ac:dyDescent="0.3">
      <c r="A46" s="8" t="s">
        <v>51</v>
      </c>
      <c r="B46" s="7"/>
    </row>
    <row r="47" spans="1:2" ht="28.5" customHeight="1" x14ac:dyDescent="0.3">
      <c r="A47" s="4" t="s">
        <v>52</v>
      </c>
    </row>
    <row r="48" spans="1:2" ht="51.75" customHeight="1" x14ac:dyDescent="0.3">
      <c r="A48" s="3" t="s">
        <v>53</v>
      </c>
    </row>
    <row r="49" spans="1:1" ht="203.25" customHeight="1" x14ac:dyDescent="0.3">
      <c r="A49" s="3" t="s">
        <v>54</v>
      </c>
    </row>
    <row r="50" spans="1:1" ht="22.5" customHeight="1" x14ac:dyDescent="0.3">
      <c r="A50" s="8" t="s">
        <v>55</v>
      </c>
    </row>
    <row r="51" spans="1:1" ht="39.75" customHeight="1" x14ac:dyDescent="0.3">
      <c r="A51" s="4" t="s">
        <v>56</v>
      </c>
    </row>
    <row r="52" spans="1:1" ht="36.75" customHeight="1" x14ac:dyDescent="0.3">
      <c r="A52" s="3" t="s">
        <v>57</v>
      </c>
    </row>
    <row r="53" spans="1:1" ht="217.5" customHeight="1" x14ac:dyDescent="0.3">
      <c r="A53" s="3" t="s">
        <v>58</v>
      </c>
    </row>
    <row r="54" spans="1:1" ht="39.75" customHeight="1" x14ac:dyDescent="0.3">
      <c r="A54" s="4" t="s">
        <v>59</v>
      </c>
    </row>
    <row r="55" spans="1:1" ht="35.25" customHeight="1" x14ac:dyDescent="0.3">
      <c r="A55" s="3" t="s">
        <v>60</v>
      </c>
    </row>
    <row r="56" spans="1:1" ht="23.25" customHeight="1" x14ac:dyDescent="0.3">
      <c r="A56" s="3" t="s">
        <v>61</v>
      </c>
    </row>
    <row r="57" spans="1:1" ht="39" customHeight="1" x14ac:dyDescent="0.3">
      <c r="A57" s="3" t="s">
        <v>62</v>
      </c>
    </row>
    <row r="68" spans="1:1" ht="15.6" x14ac:dyDescent="0.3">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13" zoomScaleNormal="100" workbookViewId="0">
      <selection activeCell="B9" sqref="B9"/>
    </sheetView>
  </sheetViews>
  <sheetFormatPr defaultColWidth="9.33203125" defaultRowHeight="15" x14ac:dyDescent="0.25"/>
  <cols>
    <col min="1" max="1" width="125.109375" style="12" customWidth="1"/>
    <col min="2" max="2" width="24.33203125" style="12" customWidth="1"/>
    <col min="3" max="3" width="23.5546875" style="12" customWidth="1"/>
    <col min="4" max="6" width="30.5546875" style="12" customWidth="1"/>
    <col min="7" max="360" width="8.5546875" style="12" customWidth="1"/>
    <col min="361" max="16384" width="9.33203125" style="12"/>
  </cols>
  <sheetData>
    <row r="1" spans="1:3" ht="50.25" customHeight="1" x14ac:dyDescent="0.25">
      <c r="A1" s="11" t="s">
        <v>12</v>
      </c>
    </row>
    <row r="2" spans="1:3" ht="409.35" customHeight="1" x14ac:dyDescent="0.25">
      <c r="A2" s="97" t="s">
        <v>63</v>
      </c>
    </row>
    <row r="3" spans="1:3" ht="37.5" customHeight="1" x14ac:dyDescent="0.25">
      <c r="A3" s="4" t="s">
        <v>64</v>
      </c>
      <c r="B3" s="10"/>
      <c r="C3" s="2"/>
    </row>
    <row r="4" spans="1:3" ht="51" customHeight="1" x14ac:dyDescent="0.25">
      <c r="A4" s="5" t="s">
        <v>65</v>
      </c>
      <c r="B4" s="14" t="s">
        <v>66</v>
      </c>
      <c r="C4" s="15" t="s">
        <v>67</v>
      </c>
    </row>
    <row r="5" spans="1:3" ht="18.75" customHeight="1" x14ac:dyDescent="0.25">
      <c r="A5" s="3" t="s">
        <v>68</v>
      </c>
      <c r="B5" s="16">
        <v>46023</v>
      </c>
      <c r="C5" s="49"/>
    </row>
    <row r="6" spans="1:3" ht="18.75" customHeight="1" x14ac:dyDescent="0.25">
      <c r="A6" s="3" t="s">
        <v>69</v>
      </c>
      <c r="B6" s="17">
        <v>2.4</v>
      </c>
      <c r="C6" s="49"/>
    </row>
    <row r="7" spans="1:3" ht="18.75" customHeight="1" x14ac:dyDescent="0.25">
      <c r="A7" s="3" t="s">
        <v>70</v>
      </c>
      <c r="B7" s="18">
        <v>120</v>
      </c>
      <c r="C7" s="49"/>
    </row>
    <row r="8" spans="1:3" ht="18.75" customHeight="1" x14ac:dyDescent="0.25">
      <c r="A8" s="3" t="s">
        <v>71</v>
      </c>
      <c r="B8" s="18">
        <v>1</v>
      </c>
      <c r="C8" s="49"/>
    </row>
    <row r="9" spans="1:3" ht="18.75" customHeight="1" x14ac:dyDescent="0.25">
      <c r="A9" s="3" t="s">
        <v>72</v>
      </c>
      <c r="B9" s="18" t="s">
        <v>244</v>
      </c>
      <c r="C9" s="49"/>
    </row>
    <row r="10" spans="1:3" ht="45" customHeight="1" x14ac:dyDescent="0.25">
      <c r="A10" s="3" t="s">
        <v>73</v>
      </c>
      <c r="B10" s="18" t="s">
        <v>139</v>
      </c>
      <c r="C10" s="49"/>
    </row>
    <row r="11" spans="1:3" ht="45" customHeight="1" x14ac:dyDescent="0.2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2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27</v>
      </c>
      <c r="C12" s="98"/>
    </row>
    <row r="13" spans="1:3" ht="18.75" customHeight="1" x14ac:dyDescent="0.25">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5">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5">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10</v>
      </c>
      <c r="C16" s="49"/>
    </row>
    <row r="17" spans="1:3" ht="38.25" customHeight="1" x14ac:dyDescent="0.25">
      <c r="A17" s="4" t="s">
        <v>76</v>
      </c>
      <c r="B17" s="57"/>
    </row>
    <row r="18" spans="1:3" ht="21" customHeight="1" x14ac:dyDescent="0.25">
      <c r="A18" s="21" t="s">
        <v>77</v>
      </c>
      <c r="B18" s="14" t="s">
        <v>78</v>
      </c>
      <c r="C18" s="22"/>
    </row>
    <row r="19" spans="1:3" ht="18.75" customHeight="1" x14ac:dyDescent="0.2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25">
      <c r="A20" s="3" t="s">
        <v>79</v>
      </c>
      <c r="B20" s="55">
        <f>IF(ISBLANK(B8),0,B6*B8)</f>
        <v>2.4</v>
      </c>
    </row>
    <row r="21" spans="1:3" ht="18.75" customHeight="1" x14ac:dyDescent="0.25">
      <c r="A21" s="3" t="s">
        <v>80</v>
      </c>
      <c r="B21" s="56">
        <f>IFERROR(B20*B7,0)</f>
        <v>288</v>
      </c>
    </row>
    <row r="22" spans="1:3" ht="18.75" customHeight="1" x14ac:dyDescent="0.2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0.02</v>
      </c>
    </row>
    <row r="23" spans="1:3" ht="18.75" customHeight="1" x14ac:dyDescent="0.2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0.95</v>
      </c>
    </row>
    <row r="24" spans="1:3" ht="18.75" customHeight="1" x14ac:dyDescent="0.2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2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0.06</v>
      </c>
    </row>
    <row r="26" spans="1:3" ht="18.75" customHeight="1" x14ac:dyDescent="0.2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2.84</v>
      </c>
    </row>
    <row r="27" spans="1:3" ht="18.75" customHeight="1" x14ac:dyDescent="0.2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25">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25">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7" zoomScaleNormal="100" workbookViewId="0">
      <selection activeCell="B7" sqref="B7"/>
    </sheetView>
  </sheetViews>
  <sheetFormatPr defaultColWidth="9.109375" defaultRowHeight="15" x14ac:dyDescent="0.3"/>
  <cols>
    <col min="1" max="1" width="89.44140625" style="2" customWidth="1"/>
    <col min="2" max="2" width="30.33203125" style="2" customWidth="1"/>
    <col min="3" max="3" width="21.109375" style="2" customWidth="1"/>
    <col min="4" max="4" width="19.88671875" style="2" customWidth="1"/>
    <col min="5" max="5" width="76.6640625" style="2" customWidth="1"/>
    <col min="6" max="387" width="8.5546875" style="2" customWidth="1"/>
    <col min="388" max="16383" width="9.109375" style="2" customWidth="1"/>
    <col min="16384" max="16384" width="9.109375" style="2"/>
  </cols>
  <sheetData>
    <row r="1" spans="1:7" ht="49.5" customHeight="1" x14ac:dyDescent="0.3">
      <c r="A1" s="11" t="s">
        <v>14</v>
      </c>
      <c r="B1" s="10"/>
      <c r="C1" s="10"/>
      <c r="D1" s="10"/>
      <c r="E1" s="10"/>
    </row>
    <row r="2" spans="1:7" ht="409.5" customHeight="1" x14ac:dyDescent="0.3">
      <c r="A2" s="97" t="s">
        <v>83</v>
      </c>
      <c r="B2" s="10"/>
      <c r="C2" s="10"/>
      <c r="D2" s="10"/>
      <c r="E2" s="10"/>
      <c r="F2" s="10"/>
    </row>
    <row r="3" spans="1:7" ht="51" customHeight="1" x14ac:dyDescent="0.3">
      <c r="A3" s="4" t="s">
        <v>84</v>
      </c>
      <c r="B3" s="10"/>
      <c r="C3" s="10"/>
      <c r="D3" s="10"/>
    </row>
    <row r="4" spans="1:7" ht="50.25" customHeight="1" x14ac:dyDescent="0.3">
      <c r="A4" s="24" t="s">
        <v>65</v>
      </c>
      <c r="B4" s="25" t="s">
        <v>66</v>
      </c>
      <c r="C4" s="10"/>
      <c r="D4" s="10"/>
    </row>
    <row r="5" spans="1:7" ht="23.25" customHeight="1" x14ac:dyDescent="0.3">
      <c r="A5" s="26" t="s">
        <v>85</v>
      </c>
      <c r="B5" s="27" t="s">
        <v>161</v>
      </c>
      <c r="C5" s="28"/>
      <c r="G5" s="29"/>
    </row>
    <row r="6" spans="1:7" ht="23.25" customHeight="1" x14ac:dyDescent="0.3">
      <c r="A6" s="26" t="s">
        <v>86</v>
      </c>
      <c r="B6" s="30" t="s">
        <v>233</v>
      </c>
      <c r="C6" s="28"/>
    </row>
    <row r="7" spans="1:7" ht="23.25" customHeight="1" x14ac:dyDescent="0.3">
      <c r="A7" s="26" t="s">
        <v>87</v>
      </c>
      <c r="B7" s="31" t="s">
        <v>210</v>
      </c>
      <c r="C7" s="28"/>
    </row>
    <row r="8" spans="1:7" ht="23.25" customHeight="1" x14ac:dyDescent="0.3">
      <c r="A8" s="32" t="s">
        <v>88</v>
      </c>
      <c r="B8" s="33" t="s">
        <v>243</v>
      </c>
      <c r="C8" s="28"/>
    </row>
    <row r="9" spans="1:7" ht="51" customHeight="1" x14ac:dyDescent="0.3">
      <c r="A9" s="4" t="s">
        <v>89</v>
      </c>
      <c r="B9" s="34"/>
      <c r="C9" s="28"/>
    </row>
    <row r="10" spans="1:7" ht="68.099999999999994" customHeight="1" x14ac:dyDescent="0.3">
      <c r="A10" s="14" t="s">
        <v>90</v>
      </c>
      <c r="B10" s="15" t="s">
        <v>91</v>
      </c>
      <c r="C10" s="15" t="s">
        <v>92</v>
      </c>
      <c r="D10" s="15" t="s">
        <v>93</v>
      </c>
      <c r="E10" s="25" t="s">
        <v>94</v>
      </c>
      <c r="G10" s="29"/>
    </row>
    <row r="11" spans="1:7" ht="37.5" customHeight="1" x14ac:dyDescent="0.3">
      <c r="A11" s="18" t="s">
        <v>185</v>
      </c>
      <c r="B11" s="35">
        <v>0.03</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3.4052751809999983E-2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0.23113144274399991</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
      <c r="A28" s="46" t="s">
        <v>95</v>
      </c>
      <c r="B28" s="38">
        <f>SUM(B11:B27)</f>
        <v>0.03</v>
      </c>
      <c r="C28" s="38">
        <f>SUM(C11:C27)</f>
        <v>3.4052751809999983E-2</v>
      </c>
      <c r="D28" s="38">
        <f>SUM(D11:D27)</f>
        <v>0.23113144274399991</v>
      </c>
      <c r="E28" s="61"/>
    </row>
    <row r="30" spans="1:7" ht="15.6" x14ac:dyDescent="0.3">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10" zoomScaleNormal="100" workbookViewId="0">
      <selection activeCell="C5" sqref="C5"/>
    </sheetView>
  </sheetViews>
  <sheetFormatPr defaultColWidth="9.109375" defaultRowHeight="15" x14ac:dyDescent="0.25"/>
  <cols>
    <col min="1" max="1" width="79" style="12" customWidth="1"/>
    <col min="2" max="2" width="16.33203125" style="12" customWidth="1"/>
    <col min="3" max="3" width="24.6640625" style="12" customWidth="1"/>
    <col min="4" max="4" width="24.5546875" style="12" customWidth="1"/>
    <col min="5" max="474" width="8.5546875" style="12" customWidth="1"/>
    <col min="475" max="16384" width="9.109375" style="12"/>
  </cols>
  <sheetData>
    <row r="1" spans="1:4" ht="51" customHeight="1" x14ac:dyDescent="0.25">
      <c r="A1" s="1" t="s">
        <v>16</v>
      </c>
      <c r="B1" s="39"/>
      <c r="C1" s="10"/>
      <c r="D1" s="10"/>
    </row>
    <row r="2" spans="1:4" ht="255" customHeight="1" x14ac:dyDescent="0.25">
      <c r="A2" s="97" t="s">
        <v>96</v>
      </c>
      <c r="B2" s="10"/>
      <c r="C2" s="10"/>
      <c r="D2" s="10"/>
    </row>
    <row r="3" spans="1:4" ht="49.5" customHeight="1" x14ac:dyDescent="0.3">
      <c r="A3" s="4" t="s">
        <v>97</v>
      </c>
      <c r="B3" s="40"/>
      <c r="C3" s="40"/>
      <c r="D3" s="40"/>
    </row>
    <row r="4" spans="1:4" ht="54" customHeight="1" x14ac:dyDescent="0.25">
      <c r="A4" s="41" t="s">
        <v>98</v>
      </c>
      <c r="B4" s="41" t="s">
        <v>91</v>
      </c>
      <c r="C4" s="41" t="s">
        <v>99</v>
      </c>
      <c r="D4" s="41" t="s">
        <v>100</v>
      </c>
    </row>
    <row r="5" spans="1:4" ht="23.25" customHeight="1" x14ac:dyDescent="0.25">
      <c r="A5" s="42" t="s">
        <v>184</v>
      </c>
      <c r="B5" s="35">
        <v>0.03</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4.6538760806999972E-2</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0.43337145514499986</v>
      </c>
    </row>
    <row r="6" spans="1:4" ht="23.25" customHeight="1" x14ac:dyDescent="0.25">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5">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5">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5">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5">
      <c r="A22" s="47" t="s">
        <v>95</v>
      </c>
      <c r="B22" s="45">
        <f>SUM(B5:B21)</f>
        <v>0.03</v>
      </c>
      <c r="C22" s="45">
        <f>SUM(C5:C21)</f>
        <v>4.6538760806999972E-2</v>
      </c>
      <c r="D22" s="45">
        <f>SUM(D5:D21)</f>
        <v>0.43337145514499986</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10" zoomScaleNormal="100" workbookViewId="0">
      <selection activeCell="A5" sqref="A5"/>
    </sheetView>
  </sheetViews>
  <sheetFormatPr defaultColWidth="9.109375" defaultRowHeight="15" x14ac:dyDescent="0.3"/>
  <cols>
    <col min="1" max="1" width="142" style="2" customWidth="1"/>
    <col min="2" max="3" width="17.88671875" style="2" customWidth="1"/>
    <col min="4" max="5" width="22.5546875" style="2" customWidth="1"/>
    <col min="6" max="6" width="60.88671875" style="2" customWidth="1"/>
    <col min="7" max="8" width="20.109375" style="2" customWidth="1"/>
    <col min="9" max="10" width="17" style="2" customWidth="1"/>
    <col min="11" max="11" width="50.6640625" style="2" customWidth="1"/>
    <col min="12" max="474" width="8.5546875" style="2" customWidth="1"/>
    <col min="475" max="16383" width="9.109375" style="2" customWidth="1"/>
    <col min="16384" max="16384" width="9.109375" style="2"/>
  </cols>
  <sheetData>
    <row r="1" spans="1:14" ht="67.5" customHeight="1" x14ac:dyDescent="0.3">
      <c r="A1" s="11" t="s">
        <v>101</v>
      </c>
      <c r="B1" s="39"/>
      <c r="C1" s="10"/>
      <c r="D1" s="10"/>
      <c r="E1" s="10"/>
    </row>
    <row r="2" spans="1:14" ht="409.6" customHeight="1" x14ac:dyDescent="0.3">
      <c r="A2" s="97" t="s">
        <v>102</v>
      </c>
      <c r="B2" s="10"/>
      <c r="C2" s="10"/>
      <c r="D2" s="10"/>
      <c r="E2" s="10"/>
    </row>
    <row r="3" spans="1:14" ht="48" customHeight="1" x14ac:dyDescent="0.3">
      <c r="A3" s="48" t="s">
        <v>103</v>
      </c>
      <c r="B3" s="10"/>
      <c r="C3" s="10"/>
      <c r="D3" s="10"/>
      <c r="E3" s="10"/>
    </row>
    <row r="4" spans="1:14" ht="108.75" customHeight="1" x14ac:dyDescent="0.3">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3">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3">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abSelected="1" zoomScaleNormal="100" workbookViewId="0"/>
  </sheetViews>
  <sheetFormatPr defaultColWidth="9.109375" defaultRowHeight="15" x14ac:dyDescent="0.3"/>
  <cols>
    <col min="1" max="1" width="65.5546875" style="2" customWidth="1"/>
    <col min="2" max="4" width="40.5546875" style="2" customWidth="1"/>
    <col min="5" max="466" width="8.5546875" style="2" customWidth="1"/>
    <col min="467" max="16383" width="9.109375" style="2" customWidth="1"/>
    <col min="16384" max="16384" width="18.33203125" style="2" customWidth="1"/>
  </cols>
  <sheetData>
    <row r="1" spans="1:2" ht="37.5" customHeight="1" x14ac:dyDescent="0.3">
      <c r="A1" s="11" t="s">
        <v>114</v>
      </c>
      <c r="B1" s="10"/>
    </row>
    <row r="2" spans="1:2" ht="323.25" customHeight="1" x14ac:dyDescent="0.3">
      <c r="A2" s="97" t="s">
        <v>115</v>
      </c>
      <c r="B2" s="10"/>
    </row>
    <row r="3" spans="1:2" ht="54.75" customHeight="1" x14ac:dyDescent="0.3">
      <c r="A3" s="4" t="s">
        <v>116</v>
      </c>
      <c r="B3" s="10"/>
    </row>
    <row r="4" spans="1:2" ht="22.5" customHeight="1" x14ac:dyDescent="0.3">
      <c r="A4" s="24" t="s">
        <v>77</v>
      </c>
      <c r="B4" s="25" t="s">
        <v>78</v>
      </c>
    </row>
    <row r="5" spans="1:2" ht="22.5" customHeight="1" x14ac:dyDescent="0.3">
      <c r="A5" s="26" t="s">
        <v>117</v>
      </c>
      <c r="B5" s="51">
        <f>Nutrients_from_wastewater!B22</f>
        <v>0.02</v>
      </c>
    </row>
    <row r="6" spans="1:2" ht="22.5" customHeight="1" x14ac:dyDescent="0.3">
      <c r="A6" s="26" t="s">
        <v>118</v>
      </c>
      <c r="B6" s="52">
        <f>IFERROR(Nutrients_from_future_land_use!C22-SuDS!I30-Nutrients_from_current_land_use!C28,0)</f>
        <v>1.2486008996999989E-2</v>
      </c>
    </row>
    <row r="7" spans="1:2" ht="22.5" customHeight="1" x14ac:dyDescent="0.3">
      <c r="A7" s="26" t="s">
        <v>119</v>
      </c>
      <c r="B7" s="51">
        <f>IFERROR(B5+B6,0)</f>
        <v>3.2486008996999993E-2</v>
      </c>
    </row>
    <row r="8" spans="1:2" ht="22.5" customHeight="1" x14ac:dyDescent="0.3">
      <c r="A8" s="26" t="s">
        <v>120</v>
      </c>
      <c r="B8" s="51">
        <f>IFERROR(B7*1.2,0)</f>
        <v>3.8983210796399992E-2</v>
      </c>
    </row>
    <row r="9" spans="1:2" ht="22.5" customHeight="1" x14ac:dyDescent="0.3">
      <c r="A9" s="26" t="s">
        <v>121</v>
      </c>
      <c r="B9" s="51">
        <f>Nutrients_from_wastewater!B23</f>
        <v>0.95</v>
      </c>
    </row>
    <row r="10" spans="1:2" ht="22.5" customHeight="1" x14ac:dyDescent="0.3">
      <c r="A10" s="26" t="s">
        <v>122</v>
      </c>
      <c r="B10" s="51">
        <f>IFERROR(Nutrients_from_future_land_use!D22-SuDS!J30-Nutrients_from_current_land_use!D28,0)</f>
        <v>0.20224001240099995</v>
      </c>
    </row>
    <row r="11" spans="1:2" ht="22.5" customHeight="1" x14ac:dyDescent="0.3">
      <c r="A11" s="26" t="s">
        <v>123</v>
      </c>
      <c r="B11" s="51">
        <f>IFERROR(B9+B10,0)</f>
        <v>1.1522400124009999</v>
      </c>
    </row>
    <row r="12" spans="1:2" ht="22.5" customHeight="1" x14ac:dyDescent="0.3">
      <c r="A12" s="26" t="s">
        <v>124</v>
      </c>
      <c r="B12" s="51">
        <f>IFERROR(B11*1.2,0)</f>
        <v>1.3826880148812</v>
      </c>
    </row>
    <row r="13" spans="1:2" ht="22.5" customHeight="1" x14ac:dyDescent="0.3">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3">
      <c r="A14" s="26" t="s">
        <v>125</v>
      </c>
      <c r="B14" s="51">
        <f>IFERROR(IF(ROUND(B8,2)&lt;0,0,ROUND(B8,2)),0)</f>
        <v>0.04</v>
      </c>
    </row>
    <row r="15" spans="1:2" ht="22.5" customHeight="1" x14ac:dyDescent="0.3">
      <c r="A15" s="26" t="s">
        <v>126</v>
      </c>
      <c r="B15" s="51">
        <f>IFERROR(IF(ROUND(B12,2)&lt;0,0,ROUND(B12,2)),0)</f>
        <v>1.38</v>
      </c>
    </row>
    <row r="16" spans="1:2" ht="22.5" customHeight="1" x14ac:dyDescent="0.3">
      <c r="A16" s="53" t="str">
        <f>IF(Nutrients_from_wastewater!A24="Not applicable","Not applicable",LEFT(Nutrients_from_wastewater!A24,9)&amp;"nutrient budget")</f>
        <v>Pre-2030 nutrient budget</v>
      </c>
      <c r="B16" s="54"/>
    </row>
    <row r="17" spans="1:3" ht="22.5" customHeight="1" x14ac:dyDescent="0.3">
      <c r="A17" s="26" t="str">
        <f>IF(A16&lt;&gt;"Not applicable","The total annual phosphorus load to mitigate is (kg TP/yr):","Not applicable")</f>
        <v>The total annual phosphorus load to mitigate is (kg TP/yr):</v>
      </c>
      <c r="B17" s="51">
        <f>IFERROR(ROUND((Nutrients_from_wastewater!B25+$B$6)*1.2,2),"Not applicable")</f>
        <v>0.09</v>
      </c>
    </row>
    <row r="18" spans="1:3" ht="22.5" customHeight="1" x14ac:dyDescent="0.3">
      <c r="A18" s="26" t="str">
        <f>IF(A16&lt;&gt;"Not applicable","The total annual nitrogen load to mitigate is (kg TN/yr):","Not applicable")</f>
        <v>The total annual nitrogen load to mitigate is (kg TN/yr):</v>
      </c>
      <c r="B18" s="51">
        <f>IFERROR(ROUND((Nutrients_from_wastewater!B26+$B$10)*1.2,2),"Not applicable")</f>
        <v>3.65</v>
      </c>
    </row>
    <row r="19" spans="1:3" ht="22.5" customHeight="1" x14ac:dyDescent="0.3">
      <c r="A19" s="53" t="str">
        <f>IF(Nutrients_from_wastewater!A27="Not applicable","Not applicable",LEFT(Nutrients_from_wastewater!A27,9)&amp;"nutrient budget")</f>
        <v>Not applicable</v>
      </c>
      <c r="B19" s="54"/>
    </row>
    <row r="20" spans="1:3" ht="22.5" customHeight="1" x14ac:dyDescent="0.3">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3">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3">
      <c r="A22" s="10"/>
      <c r="B22" s="45"/>
    </row>
    <row r="23" spans="1:3" ht="15.6" x14ac:dyDescent="0.3">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4140625" defaultRowHeight="15" x14ac:dyDescent="0.25"/>
  <cols>
    <col min="1" max="1" width="41" style="65" customWidth="1"/>
    <col min="2" max="3" width="15.6640625" style="65" customWidth="1"/>
    <col min="4" max="4" width="17.33203125" style="65" customWidth="1"/>
    <col min="5" max="5" width="25.6640625" style="65" customWidth="1"/>
    <col min="6" max="6" width="50.6640625" style="65" customWidth="1"/>
    <col min="7" max="7" width="27.88671875" style="65" customWidth="1"/>
    <col min="8" max="8" width="15.6640625" style="65" customWidth="1"/>
    <col min="9" max="9" width="25.6640625" style="65" customWidth="1"/>
    <col min="10" max="10" width="25" style="65" customWidth="1"/>
    <col min="11" max="13" width="15.6640625" style="65" customWidth="1"/>
    <col min="14" max="16384" width="65.44140625" style="65"/>
  </cols>
  <sheetData>
    <row r="1" spans="1:14" ht="54.75" customHeight="1" x14ac:dyDescent="0.25">
      <c r="A1" s="11" t="s">
        <v>12</v>
      </c>
      <c r="B1" s="64"/>
      <c r="C1" s="64"/>
      <c r="D1" s="64"/>
      <c r="E1" s="64"/>
      <c r="F1" s="64"/>
      <c r="G1" s="64"/>
      <c r="H1" s="64"/>
      <c r="I1" s="64"/>
      <c r="J1" s="64"/>
      <c r="K1" s="64"/>
      <c r="L1" s="64"/>
      <c r="M1" s="64"/>
      <c r="N1" s="64"/>
    </row>
    <row r="2" spans="1:14" ht="69.75" customHeight="1" x14ac:dyDescent="0.25">
      <c r="A2" s="13" t="s">
        <v>127</v>
      </c>
    </row>
    <row r="3" spans="1:14" ht="36.75" customHeight="1" x14ac:dyDescent="0.25">
      <c r="A3" s="95" t="s">
        <v>128</v>
      </c>
    </row>
    <row r="4" spans="1:14" ht="86.25" customHeight="1" x14ac:dyDescent="0.25">
      <c r="A4" s="14" t="s">
        <v>129</v>
      </c>
      <c r="B4" s="15" t="s">
        <v>130</v>
      </c>
      <c r="C4" s="15" t="s">
        <v>131</v>
      </c>
      <c r="D4" s="15" t="s">
        <v>132</v>
      </c>
      <c r="E4" s="15" t="s">
        <v>133</v>
      </c>
      <c r="F4" s="96" t="s">
        <v>134</v>
      </c>
      <c r="G4" s="96" t="s">
        <v>135</v>
      </c>
      <c r="H4" s="15" t="s">
        <v>136</v>
      </c>
      <c r="I4" s="15" t="s">
        <v>137</v>
      </c>
      <c r="J4" s="74" t="s">
        <v>138</v>
      </c>
      <c r="L4" s="66"/>
      <c r="M4" s="66"/>
    </row>
    <row r="5" spans="1:14" x14ac:dyDescent="0.25">
      <c r="A5" s="75" t="s">
        <v>139</v>
      </c>
      <c r="B5" s="70">
        <v>1</v>
      </c>
      <c r="C5" s="70">
        <f>F5+2</f>
        <v>27</v>
      </c>
      <c r="D5" s="70">
        <v>0.6</v>
      </c>
      <c r="E5" s="70">
        <v>27</v>
      </c>
      <c r="F5" s="70">
        <v>25</v>
      </c>
      <c r="G5" s="70">
        <v>25</v>
      </c>
      <c r="H5" s="70">
        <v>0.25</v>
      </c>
      <c r="I5" s="70">
        <v>10</v>
      </c>
      <c r="J5" s="80">
        <v>8</v>
      </c>
      <c r="L5" s="66"/>
      <c r="M5" s="66"/>
    </row>
    <row r="6" spans="1:14" x14ac:dyDescent="0.2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5">
      <c r="A7" s="75" t="s">
        <v>141</v>
      </c>
      <c r="B7" s="70">
        <v>1</v>
      </c>
      <c r="C7" s="70">
        <f t="shared" si="0"/>
        <v>27</v>
      </c>
      <c r="D7" s="70">
        <v>1</v>
      </c>
      <c r="E7" s="70">
        <v>27</v>
      </c>
      <c r="F7" s="70">
        <v>25</v>
      </c>
      <c r="G7" s="70">
        <v>25</v>
      </c>
      <c r="H7" s="70">
        <v>0.25</v>
      </c>
      <c r="I7" s="70">
        <v>10</v>
      </c>
      <c r="J7" s="80">
        <v>8</v>
      </c>
      <c r="L7" s="66"/>
      <c r="M7" s="66"/>
    </row>
    <row r="8" spans="1:14" x14ac:dyDescent="0.25">
      <c r="A8" s="75" t="s">
        <v>142</v>
      </c>
      <c r="B8" s="70">
        <v>8</v>
      </c>
      <c r="C8" s="70">
        <v>25</v>
      </c>
      <c r="D8" s="70">
        <v>8</v>
      </c>
      <c r="E8" s="70">
        <v>25</v>
      </c>
      <c r="F8" s="70">
        <v>23</v>
      </c>
      <c r="G8" s="70">
        <v>23</v>
      </c>
      <c r="H8" s="70">
        <v>0.25</v>
      </c>
      <c r="I8" s="70">
        <v>10</v>
      </c>
      <c r="J8" s="80">
        <v>8</v>
      </c>
      <c r="L8" s="66"/>
      <c r="M8" s="66"/>
    </row>
    <row r="9" spans="1:14" x14ac:dyDescent="0.2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5">
      <c r="A11" s="75" t="s">
        <v>145</v>
      </c>
      <c r="B11" s="70"/>
      <c r="C11" s="70"/>
      <c r="D11" s="70"/>
      <c r="E11" s="70"/>
      <c r="F11" s="70"/>
      <c r="G11" s="70"/>
      <c r="H11" s="70"/>
      <c r="I11" s="70"/>
      <c r="J11" s="80"/>
      <c r="L11" s="66"/>
      <c r="M11" s="66"/>
    </row>
    <row r="12" spans="1:14" x14ac:dyDescent="0.25">
      <c r="A12" s="77" t="s">
        <v>146</v>
      </c>
      <c r="B12" s="82"/>
      <c r="C12" s="82"/>
      <c r="D12" s="82"/>
      <c r="E12" s="82"/>
      <c r="F12" s="82"/>
      <c r="G12" s="82"/>
      <c r="H12" s="82"/>
      <c r="I12" s="82"/>
      <c r="J12" s="83"/>
      <c r="L12" s="66"/>
      <c r="M12" s="66"/>
    </row>
    <row r="13" spans="1:14" x14ac:dyDescent="0.25">
      <c r="A13" s="66"/>
      <c r="B13" s="66"/>
      <c r="C13" s="66"/>
      <c r="D13" s="66"/>
      <c r="E13" s="66"/>
      <c r="F13" s="66"/>
      <c r="G13" s="66"/>
      <c r="H13" s="66"/>
      <c r="I13" s="66"/>
      <c r="J13" s="66"/>
      <c r="K13" s="66"/>
      <c r="L13" s="66"/>
      <c r="M13" s="66"/>
    </row>
    <row r="14" spans="1:14" ht="42.75" customHeight="1" x14ac:dyDescent="0.25">
      <c r="A14" s="4" t="s">
        <v>147</v>
      </c>
      <c r="B14" s="66"/>
      <c r="C14" s="66"/>
      <c r="D14" s="66"/>
      <c r="E14" s="66"/>
      <c r="F14" s="66"/>
      <c r="G14" s="66"/>
      <c r="H14" s="66"/>
      <c r="I14" s="66"/>
      <c r="J14" s="66"/>
      <c r="K14" s="66"/>
      <c r="L14" s="66"/>
      <c r="M14" s="66"/>
    </row>
    <row r="15" spans="1:14" ht="78" x14ac:dyDescent="0.2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5">
      <c r="A90" s="88" t="s">
        <v>178</v>
      </c>
      <c r="B90" s="89" t="s">
        <v>178</v>
      </c>
      <c r="C90" s="89" t="s">
        <v>178</v>
      </c>
      <c r="D90" s="89" t="s">
        <v>178</v>
      </c>
      <c r="E90" s="71" t="s">
        <v>179</v>
      </c>
      <c r="F90" s="70" t="str">
        <f>"|"&amp;"|"&amp;"|"&amp;E90</f>
        <v>|||Greenspace</v>
      </c>
      <c r="G90" s="91">
        <v>0.02</v>
      </c>
      <c r="H90" s="90">
        <v>3</v>
      </c>
      <c r="I90" s="70"/>
      <c r="J90" s="70"/>
      <c r="K90" s="70"/>
      <c r="L90" s="70"/>
      <c r="M90" s="80"/>
    </row>
    <row r="91" spans="1:13" x14ac:dyDescent="0.2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5">
      <c r="A94" s="88" t="s">
        <v>178</v>
      </c>
      <c r="B94" s="89" t="s">
        <v>178</v>
      </c>
      <c r="C94" s="89" t="s">
        <v>178</v>
      </c>
      <c r="D94" s="89" t="s">
        <v>178</v>
      </c>
      <c r="E94" s="71" t="s">
        <v>183</v>
      </c>
      <c r="F94" s="70" t="str">
        <f>"|"&amp;"|"&amp;"|"&amp;E94</f>
        <v>|||Water</v>
      </c>
      <c r="G94" s="91">
        <v>0</v>
      </c>
      <c r="H94" s="90">
        <v>0</v>
      </c>
      <c r="I94" s="70"/>
      <c r="J94" s="70"/>
      <c r="K94" s="70"/>
      <c r="L94" s="70"/>
      <c r="M94" s="80"/>
    </row>
    <row r="95" spans="1:13" x14ac:dyDescent="0.25">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1.5512920268999992</v>
      </c>
      <c r="H95" s="90">
        <f>VLOOKUP(Nutrients_from_current_land_use!B7,Value_look_up_tables!A101:I123,9,FALSE)</f>
        <v>14.445715171499996</v>
      </c>
      <c r="I95" s="70"/>
      <c r="J95" s="70"/>
      <c r="K95" s="70"/>
      <c r="L95" s="70"/>
      <c r="M95" s="80"/>
    </row>
    <row r="96" spans="1:13" ht="30" x14ac:dyDescent="0.25">
      <c r="A96" s="88" t="s">
        <v>178</v>
      </c>
      <c r="B96" s="89" t="s">
        <v>178</v>
      </c>
      <c r="C96" s="89" t="s">
        <v>178</v>
      </c>
      <c r="D96" s="89" t="s">
        <v>178</v>
      </c>
      <c r="E96" s="70" t="s">
        <v>185</v>
      </c>
      <c r="F96" s="70" t="str">
        <f t="shared" si="7"/>
        <v>|||Commercial/industrial urban land</v>
      </c>
      <c r="G96" s="90">
        <f>VLOOKUP(Nutrients_from_current_land_use!B7,Value_look_up_tables!A101:G123,7,FALSE)</f>
        <v>1.1350917269999994</v>
      </c>
      <c r="H96" s="90">
        <f>VLOOKUP(Nutrients_from_current_land_use!B7,Value_look_up_tables!A101:K123,10,FALSE)</f>
        <v>7.7043814247999975</v>
      </c>
      <c r="I96" s="70"/>
      <c r="J96" s="70"/>
      <c r="K96" s="70"/>
      <c r="L96" s="70"/>
      <c r="M96" s="80"/>
    </row>
    <row r="97" spans="1:13" x14ac:dyDescent="0.25">
      <c r="A97" s="92" t="s">
        <v>178</v>
      </c>
      <c r="B97" s="93" t="s">
        <v>178</v>
      </c>
      <c r="C97" s="93" t="s">
        <v>178</v>
      </c>
      <c r="D97" s="93" t="s">
        <v>178</v>
      </c>
      <c r="E97" s="82" t="s">
        <v>186</v>
      </c>
      <c r="F97" s="82" t="str">
        <f t="shared" si="7"/>
        <v>|||Open urban land</v>
      </c>
      <c r="G97" s="94">
        <f>VLOOKUP(Nutrients_from_current_land_use!B7,Value_look_up_tables!A101:H123,8,FALSE)</f>
        <v>0.83240059979999959</v>
      </c>
      <c r="H97" s="94">
        <f>VLOOKUP(Nutrients_from_current_land_use!B7,Value_look_up_tables!A101:N123,11,FALSE)</f>
        <v>8.5153689431999986</v>
      </c>
      <c r="I97" s="82"/>
      <c r="J97" s="82"/>
      <c r="K97" s="82"/>
      <c r="L97" s="82"/>
      <c r="M97" s="83"/>
    </row>
    <row r="98" spans="1:13" x14ac:dyDescent="0.25">
      <c r="A98" s="66"/>
      <c r="B98" s="66"/>
      <c r="C98" s="66"/>
      <c r="D98" s="66"/>
      <c r="E98" s="66"/>
      <c r="F98" s="66"/>
      <c r="G98" s="67"/>
      <c r="H98" s="67"/>
      <c r="I98" s="66"/>
      <c r="J98" s="66"/>
      <c r="K98" s="66"/>
      <c r="L98" s="66"/>
      <c r="M98" s="66"/>
    </row>
    <row r="99" spans="1:13" ht="43.5" customHeight="1" x14ac:dyDescent="0.25">
      <c r="A99" s="4" t="s">
        <v>187</v>
      </c>
      <c r="B99" s="66"/>
      <c r="C99" s="66"/>
      <c r="D99" s="66"/>
      <c r="E99" s="66"/>
      <c r="F99" s="66"/>
      <c r="G99" s="67"/>
      <c r="H99" s="67"/>
      <c r="I99" s="66"/>
      <c r="J99" s="66"/>
      <c r="K99" s="66"/>
      <c r="L99" s="66"/>
      <c r="M99" s="66"/>
    </row>
    <row r="100" spans="1:13" ht="62.4" x14ac:dyDescent="0.2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5">
      <c r="A124" s="66"/>
      <c r="B124" s="66"/>
      <c r="C124" s="66"/>
      <c r="D124" s="66"/>
      <c r="E124" s="66"/>
      <c r="F124" s="66"/>
      <c r="G124" s="67"/>
      <c r="H124" s="67"/>
      <c r="I124" s="66"/>
      <c r="J124" s="66"/>
      <c r="K124" s="66"/>
      <c r="L124" s="66"/>
      <c r="M124" s="66"/>
    </row>
    <row r="125" spans="1:13" ht="42.75" customHeight="1" x14ac:dyDescent="0.25">
      <c r="A125" s="4" t="s">
        <v>226</v>
      </c>
      <c r="B125" s="66"/>
      <c r="C125" s="66"/>
      <c r="D125" s="66"/>
      <c r="F125" s="66"/>
      <c r="H125" s="67"/>
      <c r="J125" s="66"/>
      <c r="K125" s="66"/>
      <c r="L125" s="66"/>
      <c r="M125" s="66"/>
    </row>
    <row r="126" spans="1:13" ht="31.2" x14ac:dyDescent="0.25">
      <c r="A126" s="14" t="s">
        <v>227</v>
      </c>
      <c r="B126" s="25" t="s">
        <v>228</v>
      </c>
      <c r="C126" s="66"/>
      <c r="D126" s="66"/>
      <c r="F126" s="66"/>
      <c r="H126" s="67"/>
      <c r="J126" s="66"/>
      <c r="K126" s="66"/>
      <c r="L126" s="66"/>
      <c r="M126" s="66"/>
    </row>
    <row r="127" spans="1:13" x14ac:dyDescent="0.25">
      <c r="A127" s="77" t="s">
        <v>161</v>
      </c>
      <c r="B127" s="83" t="s">
        <v>161</v>
      </c>
      <c r="C127" s="66"/>
      <c r="D127" s="66"/>
      <c r="F127" s="66"/>
      <c r="H127" s="67"/>
      <c r="J127" s="66"/>
      <c r="K127" s="66"/>
      <c r="L127" s="66"/>
      <c r="M127" s="66"/>
    </row>
    <row r="128" spans="1:13" x14ac:dyDescent="0.25">
      <c r="A128" s="66"/>
      <c r="B128" s="66"/>
      <c r="C128" s="66"/>
      <c r="D128" s="66"/>
      <c r="F128" s="66"/>
      <c r="H128" s="67"/>
      <c r="I128" s="66"/>
      <c r="J128" s="66"/>
      <c r="K128" s="66"/>
      <c r="L128" s="66"/>
      <c r="M128" s="66"/>
    </row>
    <row r="129" spans="1:13" ht="47.25" customHeight="1" x14ac:dyDescent="0.25">
      <c r="A129" s="4" t="s">
        <v>229</v>
      </c>
      <c r="B129" s="66"/>
      <c r="C129" s="66"/>
      <c r="D129" s="66"/>
      <c r="F129" s="2"/>
      <c r="H129" s="66"/>
      <c r="I129" s="66"/>
      <c r="J129" s="66"/>
      <c r="K129" s="66"/>
      <c r="L129" s="66"/>
      <c r="M129" s="66"/>
    </row>
    <row r="130" spans="1:13" ht="31.2" x14ac:dyDescent="0.25">
      <c r="A130" s="14" t="s">
        <v>230</v>
      </c>
      <c r="B130" s="15" t="s">
        <v>231</v>
      </c>
      <c r="C130" s="25" t="s">
        <v>232</v>
      </c>
      <c r="D130" s="66"/>
      <c r="F130" s="66"/>
      <c r="H130" s="66"/>
      <c r="I130" s="66"/>
      <c r="J130" s="66"/>
      <c r="K130" s="66"/>
      <c r="L130" s="66"/>
      <c r="M130" s="66"/>
    </row>
    <row r="131" spans="1:13" x14ac:dyDescent="0.25">
      <c r="A131" s="79" t="s">
        <v>233</v>
      </c>
      <c r="B131" s="70" t="s">
        <v>164</v>
      </c>
      <c r="C131" s="80" t="s">
        <v>234</v>
      </c>
      <c r="D131" s="66"/>
      <c r="F131" s="66"/>
      <c r="H131" s="66"/>
      <c r="I131" s="66"/>
      <c r="J131" s="66"/>
      <c r="K131" s="66"/>
      <c r="L131" s="66"/>
      <c r="M131" s="66"/>
    </row>
    <row r="132" spans="1:13" ht="30" x14ac:dyDescent="0.25">
      <c r="A132" s="79" t="s">
        <v>235</v>
      </c>
      <c r="B132" s="70" t="s">
        <v>165</v>
      </c>
      <c r="C132" s="80" t="s">
        <v>236</v>
      </c>
      <c r="D132" s="66"/>
      <c r="F132" s="66"/>
      <c r="H132" s="66"/>
      <c r="I132" s="66"/>
      <c r="J132" s="66"/>
      <c r="K132" s="66"/>
      <c r="L132" s="66"/>
      <c r="M132" s="66"/>
    </row>
    <row r="133" spans="1:13" ht="45" x14ac:dyDescent="0.25">
      <c r="A133" s="79" t="s">
        <v>237</v>
      </c>
      <c r="B133" s="70" t="s">
        <v>166</v>
      </c>
      <c r="C133" s="80" t="s">
        <v>238</v>
      </c>
      <c r="D133" s="66"/>
      <c r="F133" s="66"/>
      <c r="H133" s="66"/>
      <c r="I133" s="66"/>
      <c r="J133" s="66"/>
      <c r="K133" s="66"/>
      <c r="L133" s="66"/>
      <c r="M133" s="66"/>
    </row>
    <row r="134" spans="1:13" ht="30" x14ac:dyDescent="0.25">
      <c r="A134" s="75" t="s">
        <v>239</v>
      </c>
      <c r="B134" s="70" t="s">
        <v>165</v>
      </c>
      <c r="C134" s="80" t="s">
        <v>236</v>
      </c>
      <c r="D134" s="66"/>
      <c r="F134" s="66"/>
      <c r="H134" s="66"/>
      <c r="I134" s="66"/>
      <c r="J134" s="66"/>
      <c r="K134" s="66"/>
      <c r="L134" s="66"/>
      <c r="M134" s="66"/>
    </row>
    <row r="135" spans="1:13" ht="30" x14ac:dyDescent="0.25">
      <c r="A135" s="75" t="s">
        <v>240</v>
      </c>
      <c r="B135" s="70" t="s">
        <v>165</v>
      </c>
      <c r="C135" s="80" t="s">
        <v>236</v>
      </c>
      <c r="D135" s="66"/>
      <c r="F135" s="66"/>
      <c r="H135" s="66"/>
      <c r="I135" s="68"/>
      <c r="J135" s="66"/>
      <c r="K135" s="66"/>
      <c r="L135" s="66"/>
      <c r="M135" s="66"/>
    </row>
    <row r="136" spans="1:13" ht="30" x14ac:dyDescent="0.25">
      <c r="A136" s="81" t="s">
        <v>241</v>
      </c>
      <c r="B136" s="82" t="s">
        <v>165</v>
      </c>
      <c r="C136" s="83" t="s">
        <v>236</v>
      </c>
      <c r="D136" s="66"/>
      <c r="F136" s="66"/>
      <c r="H136" s="66"/>
      <c r="I136" s="68"/>
      <c r="J136" s="66"/>
      <c r="K136" s="66"/>
      <c r="L136" s="66"/>
      <c r="M136" s="66"/>
    </row>
    <row r="137" spans="1:13" x14ac:dyDescent="0.25">
      <c r="A137" s="66"/>
      <c r="B137" s="67"/>
      <c r="C137" s="66"/>
      <c r="D137" s="66"/>
      <c r="F137" s="66"/>
      <c r="H137" s="66"/>
      <c r="I137" s="68"/>
      <c r="J137" s="66"/>
      <c r="K137" s="66"/>
      <c r="L137" s="66"/>
      <c r="M137" s="66"/>
    </row>
    <row r="138" spans="1:13" ht="50.25" customHeight="1" x14ac:dyDescent="0.25">
      <c r="A138" s="4" t="s">
        <v>242</v>
      </c>
      <c r="B138" s="67"/>
      <c r="C138" s="66"/>
      <c r="D138" s="66"/>
      <c r="F138" s="66"/>
      <c r="H138" s="66"/>
      <c r="I138" s="68"/>
      <c r="J138" s="66"/>
      <c r="K138" s="66"/>
      <c r="L138" s="66"/>
      <c r="M138" s="66"/>
    </row>
    <row r="139" spans="1:13" ht="31.2" x14ac:dyDescent="0.25">
      <c r="A139" s="73" t="s">
        <v>150</v>
      </c>
      <c r="B139" s="74" t="s">
        <v>228</v>
      </c>
      <c r="C139" s="66"/>
      <c r="D139" s="66"/>
      <c r="F139" s="66"/>
      <c r="H139" s="66"/>
      <c r="I139" s="66"/>
      <c r="J139" s="66"/>
      <c r="K139" s="66"/>
      <c r="L139" s="66"/>
      <c r="M139" s="66"/>
    </row>
    <row r="140" spans="1:13" x14ac:dyDescent="0.25">
      <c r="A140" s="75" t="s">
        <v>243</v>
      </c>
      <c r="B140" s="76" t="b">
        <v>1</v>
      </c>
      <c r="C140" s="66"/>
      <c r="D140" s="66"/>
      <c r="F140" s="66"/>
      <c r="H140" s="66"/>
      <c r="I140" s="66"/>
      <c r="J140" s="66"/>
      <c r="K140" s="66"/>
      <c r="L140" s="66"/>
      <c r="M140" s="66"/>
    </row>
    <row r="141" spans="1:13" x14ac:dyDescent="0.25">
      <c r="A141" s="77" t="s">
        <v>244</v>
      </c>
      <c r="B141" s="78" t="b">
        <v>0</v>
      </c>
      <c r="C141" s="66"/>
      <c r="D141" s="66"/>
      <c r="F141" s="66"/>
      <c r="H141" s="66"/>
      <c r="I141" s="66"/>
      <c r="J141" s="66"/>
      <c r="K141" s="66"/>
      <c r="L141" s="66"/>
      <c r="M141" s="66"/>
    </row>
    <row r="142" spans="1:13" x14ac:dyDescent="0.25">
      <c r="A142" s="66"/>
      <c r="B142" s="67"/>
      <c r="C142" s="67"/>
      <c r="D142" s="66"/>
      <c r="F142" s="66"/>
    </row>
    <row r="143" spans="1:13" ht="44.25" customHeight="1" x14ac:dyDescent="0.25">
      <c r="A143" s="4" t="s">
        <v>245</v>
      </c>
      <c r="B143" s="67"/>
      <c r="C143" s="67"/>
      <c r="D143" s="66"/>
    </row>
    <row r="144" spans="1:13" ht="15.6" x14ac:dyDescent="0.25">
      <c r="A144" s="69" t="s">
        <v>246</v>
      </c>
      <c r="D144" s="66"/>
    </row>
    <row r="145" spans="1:8" x14ac:dyDescent="0.25">
      <c r="A145" s="70" t="s">
        <v>162</v>
      </c>
      <c r="D145" s="66"/>
      <c r="E145" s="66"/>
      <c r="F145" s="66"/>
      <c r="G145" s="67"/>
      <c r="H145" s="67"/>
    </row>
    <row r="146" spans="1:8" x14ac:dyDescent="0.25">
      <c r="A146" s="70" t="s">
        <v>168</v>
      </c>
      <c r="D146" s="66"/>
      <c r="E146" s="66"/>
      <c r="F146" s="66"/>
      <c r="G146" s="67"/>
      <c r="H146" s="67"/>
    </row>
    <row r="147" spans="1:8" x14ac:dyDescent="0.25">
      <c r="A147" s="70" t="s">
        <v>169</v>
      </c>
      <c r="D147" s="66"/>
      <c r="E147" s="66"/>
      <c r="F147" s="66"/>
      <c r="G147" s="67"/>
      <c r="H147" s="67"/>
    </row>
    <row r="148" spans="1:8" x14ac:dyDescent="0.25">
      <c r="A148" s="70" t="s">
        <v>175</v>
      </c>
      <c r="D148" s="66"/>
      <c r="E148" s="66"/>
      <c r="F148" s="66"/>
      <c r="G148" s="67"/>
      <c r="H148" s="67"/>
    </row>
    <row r="149" spans="1:8" x14ac:dyDescent="0.25">
      <c r="A149" s="70" t="s">
        <v>170</v>
      </c>
      <c r="D149" s="66"/>
      <c r="E149" s="66"/>
      <c r="F149" s="66"/>
      <c r="G149" s="67"/>
      <c r="H149" s="67"/>
    </row>
    <row r="150" spans="1:8" x14ac:dyDescent="0.25">
      <c r="A150" s="70" t="s">
        <v>171</v>
      </c>
      <c r="D150" s="66"/>
      <c r="E150" s="66"/>
      <c r="F150" s="66"/>
      <c r="G150" s="67"/>
      <c r="H150" s="67"/>
    </row>
    <row r="151" spans="1:8" x14ac:dyDescent="0.25">
      <c r="A151" s="70" t="s">
        <v>247</v>
      </c>
      <c r="D151" s="66"/>
      <c r="E151" s="66"/>
      <c r="F151" s="66"/>
      <c r="G151" s="67"/>
      <c r="H151" s="67"/>
    </row>
    <row r="152" spans="1:8" x14ac:dyDescent="0.25">
      <c r="A152" s="70" t="s">
        <v>172</v>
      </c>
      <c r="D152" s="66"/>
      <c r="E152" s="66"/>
      <c r="F152" s="66"/>
      <c r="G152" s="67"/>
      <c r="H152" s="67"/>
    </row>
    <row r="153" spans="1:8" x14ac:dyDescent="0.25">
      <c r="A153" s="70" t="s">
        <v>173</v>
      </c>
      <c r="D153" s="66"/>
      <c r="E153" s="66"/>
      <c r="F153" s="66"/>
      <c r="G153" s="67"/>
      <c r="H153" s="67"/>
    </row>
    <row r="154" spans="1:8" x14ac:dyDescent="0.25">
      <c r="A154" s="71" t="s">
        <v>179</v>
      </c>
      <c r="D154" s="66"/>
      <c r="E154" s="66"/>
      <c r="F154" s="66"/>
      <c r="G154" s="67"/>
      <c r="H154" s="67"/>
    </row>
    <row r="155" spans="1:8" x14ac:dyDescent="0.25">
      <c r="A155" s="71" t="s">
        <v>181</v>
      </c>
      <c r="D155" s="66"/>
      <c r="E155" s="66"/>
      <c r="F155" s="66"/>
      <c r="G155" s="67"/>
      <c r="H155" s="67"/>
    </row>
    <row r="156" spans="1:8" x14ac:dyDescent="0.25">
      <c r="A156" s="71" t="s">
        <v>182</v>
      </c>
      <c r="D156" s="66"/>
      <c r="E156" s="66"/>
      <c r="F156" s="66"/>
      <c r="G156" s="67"/>
      <c r="H156" s="67"/>
    </row>
    <row r="157" spans="1:8" x14ac:dyDescent="0.25">
      <c r="A157" s="71" t="s">
        <v>183</v>
      </c>
      <c r="D157" s="66"/>
      <c r="E157" s="66"/>
      <c r="F157" s="66"/>
      <c r="G157" s="67"/>
      <c r="H157" s="67"/>
    </row>
    <row r="158" spans="1:8" x14ac:dyDescent="0.25">
      <c r="A158" s="70" t="s">
        <v>184</v>
      </c>
      <c r="D158" s="66"/>
      <c r="E158" s="66"/>
      <c r="F158" s="66"/>
      <c r="G158" s="67"/>
      <c r="H158" s="67"/>
    </row>
    <row r="159" spans="1:8" x14ac:dyDescent="0.25">
      <c r="A159" s="70" t="s">
        <v>185</v>
      </c>
      <c r="D159" s="66"/>
      <c r="E159" s="66"/>
      <c r="F159" s="66"/>
      <c r="G159" s="67"/>
      <c r="H159" s="67"/>
    </row>
    <row r="160" spans="1:8" x14ac:dyDescent="0.25">
      <c r="A160" s="70" t="s">
        <v>186</v>
      </c>
      <c r="D160" s="66"/>
      <c r="E160" s="66"/>
      <c r="F160" s="66"/>
      <c r="G160" s="67"/>
      <c r="H160" s="67"/>
    </row>
    <row r="161" spans="1:8" x14ac:dyDescent="0.25">
      <c r="A161" s="72" t="s">
        <v>180</v>
      </c>
      <c r="D161" s="66"/>
      <c r="E161" s="66"/>
      <c r="F161" s="66"/>
      <c r="G161" s="67"/>
      <c r="H161" s="67"/>
    </row>
    <row r="163" spans="1:8" ht="46.5" customHeight="1" x14ac:dyDescent="0.25">
      <c r="A163" s="4" t="s">
        <v>248</v>
      </c>
    </row>
    <row r="164" spans="1:8" ht="15.6" x14ac:dyDescent="0.25">
      <c r="A164" s="69" t="s">
        <v>249</v>
      </c>
    </row>
    <row r="165" spans="1:8" x14ac:dyDescent="0.25">
      <c r="A165" s="70" t="s">
        <v>162</v>
      </c>
    </row>
    <row r="166" spans="1:8" x14ac:dyDescent="0.25">
      <c r="A166" s="70" t="s">
        <v>168</v>
      </c>
    </row>
    <row r="167" spans="1:8" x14ac:dyDescent="0.25">
      <c r="A167" s="70" t="s">
        <v>169</v>
      </c>
    </row>
    <row r="168" spans="1:8" x14ac:dyDescent="0.25">
      <c r="A168" s="70" t="s">
        <v>175</v>
      </c>
    </row>
    <row r="169" spans="1:8" x14ac:dyDescent="0.25">
      <c r="A169" s="70" t="s">
        <v>170</v>
      </c>
    </row>
    <row r="170" spans="1:8" x14ac:dyDescent="0.25">
      <c r="A170" s="70" t="s">
        <v>171</v>
      </c>
    </row>
    <row r="171" spans="1:8" x14ac:dyDescent="0.25">
      <c r="A171" s="70" t="s">
        <v>172</v>
      </c>
    </row>
    <row r="172" spans="1:8" x14ac:dyDescent="0.25">
      <c r="A172" s="70" t="s">
        <v>173</v>
      </c>
    </row>
    <row r="173" spans="1:8" x14ac:dyDescent="0.25">
      <c r="A173" s="71" t="s">
        <v>179</v>
      </c>
    </row>
    <row r="174" spans="1:8" x14ac:dyDescent="0.25">
      <c r="A174" s="71" t="s">
        <v>181</v>
      </c>
    </row>
    <row r="175" spans="1:8" x14ac:dyDescent="0.25">
      <c r="A175" s="71" t="s">
        <v>182</v>
      </c>
    </row>
    <row r="176" spans="1:8" x14ac:dyDescent="0.25">
      <c r="A176" s="71" t="s">
        <v>183</v>
      </c>
    </row>
    <row r="177" spans="1:1" x14ac:dyDescent="0.25">
      <c r="A177" s="70" t="s">
        <v>184</v>
      </c>
    </row>
    <row r="178" spans="1:1" x14ac:dyDescent="0.25">
      <c r="A178" s="70" t="s">
        <v>185</v>
      </c>
    </row>
    <row r="179" spans="1:1" x14ac:dyDescent="0.25">
      <c r="A179" s="70" t="s">
        <v>186</v>
      </c>
    </row>
    <row r="180" spans="1:1" x14ac:dyDescent="0.25">
      <c r="A180" s="70" t="s">
        <v>180</v>
      </c>
    </row>
    <row r="182" spans="1:1" ht="26.25" customHeight="1" x14ac:dyDescent="0.25">
      <c r="A182" s="4" t="s">
        <v>250</v>
      </c>
    </row>
    <row r="183" spans="1:1" ht="15.6" x14ac:dyDescent="0.25">
      <c r="A183" s="69" t="s">
        <v>251</v>
      </c>
    </row>
    <row r="184" spans="1:1" x14ac:dyDescent="0.25">
      <c r="A184" s="70" t="e" cm="1">
        <f t="array" aca="1" ref="A184" ca="1">_xlfn._xlws.SORT(_xlfn.UNIQUE(_xlfn._xlws.FILTER(Nutrients_from_future_land_use!$A$5:$A$21,Nutrients_from_future_land_use!$A$5:$A$21&lt;&gt;"")))</f>
        <v>#NAME?</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32a53-a9bc-4c84-8fb3-a10e15f2d73c" xsi:nil="true"/>
    <lcf76f155ced4ddcb4097134ff3c332f xmlns="770a93b4-4f43-4655-ba8d-8d80ba9440d6">
      <Terms xmlns="http://schemas.microsoft.com/office/infopath/2007/PartnerControls"/>
    </lcf76f155ced4ddcb4097134ff3c332f>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92D6BE5B32FE244A4DF9E2710F292E3" ma:contentTypeVersion="18" ma:contentTypeDescription="Create a new document." ma:contentTypeScope="" ma:versionID="dea3625fbe49795db04194bb77d354c6">
  <xsd:schema xmlns:xsd="http://www.w3.org/2001/XMLSchema" xmlns:xs="http://www.w3.org/2001/XMLSchema" xmlns:p="http://schemas.microsoft.com/office/2006/metadata/properties" xmlns:ns2="770a93b4-4f43-4655-ba8d-8d80ba9440d6" xmlns:ns3="56532a53-a9bc-4c84-8fb3-a10e15f2d73c" targetNamespace="http://schemas.microsoft.com/office/2006/metadata/properties" ma:root="true" ma:fieldsID="64849e32fb4fdc2bf9f1a18cc8c81ba0" ns2:_="" ns3:_="">
    <xsd:import namespace="770a93b4-4f43-4655-ba8d-8d80ba9440d6"/>
    <xsd:import namespace="56532a53-a9bc-4c84-8fb3-a10e15f2d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a93b4-4f43-4655-ba8d-8d80ba94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2f7061-02ec-4710-a219-56f0fa73b2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32a53-a9bc-4c84-8fb3-a10e15f2d7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29e1a7-7787-42ca-bfbf-7aecfb7ff9da}" ma:internalName="TaxCatchAll" ma:showField="CatchAllData" ma:web="56532a53-a9bc-4c84-8fb3-a10e15f2d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56532a53-a9bc-4c84-8fb3-a10e15f2d73c"/>
    <ds:schemaRef ds:uri="770a93b4-4f43-4655-ba8d-8d80ba9440d6"/>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C0C5141A-8B7B-4F20-B3B0-5514532906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a93b4-4f43-4655-ba8d-8d80ba9440d6"/>
    <ds:schemaRef ds:uri="56532a53-a9bc-4c84-8fb3-a10e15f2d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Oliver Farr</cp:lastModifiedBy>
  <cp:revision/>
  <dcterms:created xsi:type="dcterms:W3CDTF">2021-10-14T13:24:34Z</dcterms:created>
  <dcterms:modified xsi:type="dcterms:W3CDTF">2025-04-28T09:10:14Z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0x010100E92D6BE5B32FE244A4DF9E2710F292E3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