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defaultThemeVersion="166925"/>
  <mc:AlternateContent xmlns:mc="http://schemas.openxmlformats.org/markup-compatibility/2006">
    <mc:Choice Requires="x15">
      <x15ac:absPath xmlns:x15ac="http://schemas.microsoft.com/office/spreadsheetml/2010/11/ac" url="C:\Users\ACER\Desktop\Wildern Architecture Ltd\Jobs\2022\W22-005 - Horton Heath\Pdfs\25-06-17 Planning Application 2\"/>
    </mc:Choice>
  </mc:AlternateContent>
  <xr:revisionPtr revIDLastSave="0" documentId="13_ncr:1_{273C94EC-DFA9-42BA-992B-38098214482C}"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720"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7" i="8"/>
  <c r="G18" i="8"/>
  <c r="G19" i="8"/>
  <c r="G20" i="8"/>
  <c r="G21" i="8"/>
  <c r="G22" i="8"/>
  <c r="G23" i="8"/>
  <c r="G24" i="8"/>
  <c r="G25" i="8"/>
  <c r="G26" i="8"/>
  <c r="G27" i="8"/>
  <c r="G28" i="8"/>
  <c r="G29" i="8"/>
  <c r="G30" i="8"/>
  <c r="G31"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6" i="8" l="1"/>
  <c r="G16" i="8"/>
  <c r="E10" i="9"/>
  <c r="G15" i="8"/>
  <c r="E15" i="8"/>
  <c r="E27" i="8"/>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<sst xmlns="http://schemas.openxmlformats.org/spreadsheetml/2006/main" count="2512" uniqueCount="334">
  <si>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</si>
  <si>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</si>
  <si>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</si>
  <si>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</si>
  <si>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</si>
  <si>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</si>
  <si>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</si>
  <si>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</si>
  <si>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</si>
  <si>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</si>
  <si>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</si>
  <si>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</si>
  <si>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</si>
  <si>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</si>
  <si>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</si>
  <si>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</si>
  <si>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</si>
  <si>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</si>
  <si>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</si>
  <si>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</si>
  <si>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</si>
  <si>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</si>
  <si>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</si>
  <si>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</si>
  <si>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</si>
  <si>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</si>
  <si>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</si>
  <si>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</si>
  <si>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</si>
  <si>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</si>
  <si>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</si>
  <si>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</si>
  <si>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</si>
  <si>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</si>
  <si>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</si>
  <si>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</si>
  <si>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</si>
  <si>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</si>
  <si>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</si>
  <si>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</si>
  <si>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</si>
  <si>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</si>
  <si>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</si>
  <si>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</si>
  <si>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</si>
  <si>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</si>
  <si>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</si>
  <si>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</si>
  <si>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</si>
  <si>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</si>
  <si>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</si>
  <si>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</si>
  <si>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</si>
  <si>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</si>
  <si>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</si>
  <si>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</si>
  <si>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</si>
  <si>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</si>
  <si>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</si>
  <si>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</si>
  <si>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</si>
  <si>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</si>
  <si>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</si>
  <si>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</si>
  <si>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</si>
  <si>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</si>
  <si>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</si>
  <si>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</si>
  <si>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</si>
  <si>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</si>
  <si>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</si>
  <si>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</si>
  <si>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</si>
  <si>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</si>
  <si>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</si>
  <si>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</si>
  <si>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</si>
  <si>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</si>
  <si>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</si>
  <si>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</si>
  <si>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</si>
  <si>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</si>
  <si>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</si>
  <si>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</si>
  <si>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</si>
  <si>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</si>
  <si>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</si>
  <si>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</si>
  <si>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</si>
  <si>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</si>
  <si>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</si>
  <si>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</si>
  <si>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</si>
  <si>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</si>
  <si>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</si>
  <si>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</si>
  <si>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</si>
  <si>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</si>
  <si>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</si>
  <si>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</si>
  <si>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</si>
  <si>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</si>
  <si>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</si>
  <si>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</si>
  <si>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</si>
  <si>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</si>
  <si>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</si>
  <si>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</si>
  <si>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</si>
  <si>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</si>
  <si>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</si>
  <si>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</si>
  <si>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</si>
  <si>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</si>
  <si>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</si>
  <si>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</si>
  <si>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</si>
  <si>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</si>
  <si>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</si>
  <si>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</si>
  <si>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</si>
  <si>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</si>
  <si>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</si>
  <si>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</si>
  <si>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</si>
  <si>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</si>
  <si>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</si>
  <si>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</si>
  <si>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</si>
  <si>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</si>
  <si>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</si>
  <si>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</si>
  <si>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</si>
  <si>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</si>
  <si>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</si>
  <si>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</si>
  <si>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</si>
  <si>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</si>
  <si>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</si>
  <si>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</si>
  <si>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</si>
  <si>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</si>
  <si>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</si>
  <si>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</si>
  <si>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</si>
  <si>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</si>
  <si>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</si>
  <si>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</si>
  <si>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</si>
  <si>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</si>
  <si>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</si>
  <si>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</si>
  <si>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</si>
  <si>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</si>
  <si>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</si>
  <si>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</si>
  <si>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</si>
  <si>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</si>
  <si>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</si>
  <si>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</si>
  <si>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</si>
  <si>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</si>
  <si>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</si>
  <si>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</si>
  <si>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</si>
  <si>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</si>
  <si>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</si>
  <si>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</si>
  <si>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</si>
  <si>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</si>
  <si>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</si>
  <si>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</si>
  <si>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</si>
  <si>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</si>
  <si>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</si>
  <si>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</si>
  <si>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</si>
  <si>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</si>
  <si>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</si>
  <si>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</si>
  <si>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</si>
  <si>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</si>
  <si>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</si>
  <si>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</si>
  <si>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</si>
  <si>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</si>
  <si>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</si>
  <si>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</si>
  <si>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</si>
  <si>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</si>
  <si>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</si>
  <si>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</si>
  <si>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</si>
  <si>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</si>
  <si>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</si>
  <si>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</si>
  <si>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</si>
  <si>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</si>
  <si>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</si>
  <si>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</si>
  <si>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</si>
  <si>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</si>
  <si>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</si>
  <si>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</si>
  <si>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</si>
  <si>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</si>
  <si>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</si>
  <si>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</si>
  <si>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</si>
  <si>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</si>
  <si>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</si>
  <si>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</si>
  <si>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</si>
  <si>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</si>
  <si>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</si>
  <si>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</si>
  <si>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</si>
  <si>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</si>
  <si>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</si>
  <si>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</si>
  <si>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</si>
  <si>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</si>
  <si>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</si>
  <si>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</si>
  <si>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</si>
  <si>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</si>
  <si>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</si>
  <si>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</si>
  <si>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</si>
  <si>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</si>
  <si>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</si>
  <si>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</si>
  <si>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</si>
  <si>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</si>
  <si>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</si>
  <si>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</si>
  <si>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</si>
  <si>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</si>
  <si>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</si>
  <si>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</si>
  <si>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</si>
  <si>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</si>
  <si>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</si>
  <si>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</si>
  <si>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</si>
  <si>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</si>
  <si>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</si>
  <si>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</si>
  <si>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</si>
  <si>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</si>
  <si>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</si>
  <si>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</si>
  <si>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</si>
  <si>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</si>
  <si>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</si>
  <si>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</si>
  <si>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</si>
  <si>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</si>
  <si>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</si>
  <si>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</si>
  <si>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</si>
  <si>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</si>
  <si>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</si>
  <si>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</si>
  <si>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</si>
  <si>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</si>
  <si>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</si>
  <si>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</si>
  <si>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</si>
  <si>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</si>
  <si>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</si>
  <si>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</si>
  <si>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</si>
  <si>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</si>
  <si>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</si>
  <si>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</si>
  <si>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</si>
  <si>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</si>
  <si>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</si>
  <si>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</si>
  <si>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</si>
  <si>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</si>
  <si>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</si>
  <si>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</si>
  <si>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</si>
  <si>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</si>
  <si>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</si>
  <si>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</si>
  <si>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</si>
  <si>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</si>
  <si>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</si>
  <si>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</si>
  <si>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</si>
  <si>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</si>
  <si>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</si>
  <si>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</si>
  <si>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</si>
  <si>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</si>
  <si>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</si>
  <si>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</si>
  <si>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</si>
  <si>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</si>
  <si>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</si>
  <si>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</si>
  <si>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</si>
  <si>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</si>
  <si>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</si>
  <si>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</si>
  <si>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</si>
  <si>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</si>
  <si>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</si>
  <si>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</si>
  <si>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</si>
  <si>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</si>
  <si>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</si>
  <si>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</si>
  <si>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</si>
  <si>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</si>
  <si>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</si>
  <si>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</si>
  <si>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</si>
  <si>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</si>
  <si>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</si>
  <si>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</si>
  <si>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</si>
  <si>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</si>
  <si>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</si>
  <si>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</si>
  <si>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</si>
  <si>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</si>
  <si>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</si>
  <si>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Pear Tree Cottage</t>
  </si>
  <si>
    <t>F/25/99584</t>
  </si>
  <si>
    <t>Pear Tree Cottage, Botley Road, Horton Heath, Eastleigh, SO50 7DT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</si>
</sst>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0" fillId="5" borderId="0" xfId="0" applyFill="1" applyProtection="1">
      <protection locked="0"/>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5703125" defaultRowHeight="28.5" customHeight="1" x14ac:dyDescent="0.25"/>
  <cols>
    <col min="1" max="12" width="5.5703125" style="2"/>
    <col min="13" max="13" width="30.42578125" style="2" bestFit="1" customWidth="1"/>
    <col min="14" max="14" width="5.5703125" style="2"/>
    <col min="15" max="15" width="4.5703125" style="2" customWidth="1"/>
    <col min="16" max="20" width="5.5703125" style="2"/>
    <col min="21" max="21" width="5.5703125" style="2" customWidth="1"/>
    <col min="22" max="16384" width="5.570312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40625" defaultRowHeight="15" x14ac:dyDescent="0.25"/>
  <cols>
    <col min="1" max="13" width="9.140625" style="127"/>
    <col min="14" max="14" width="1.5703125" style="127" customWidth="1"/>
    <col min="15" max="16384" width="9.140625" style="127"/>
  </cols>
  <sheetData>
    <row r="2" spans="2:14" ht="15.75" thickBot="1" x14ac:dyDescent="0.3"/>
    <row r="3" spans="2:14" ht="15.75" customHeight="1" thickTop="1" x14ac:dyDescent="0.25">
      <c r="B3" s="226" t="s">
        <v>1</v>
      </c>
      <c r="C3" s="227"/>
      <c r="D3" s="227"/>
      <c r="E3" s="227"/>
      <c r="F3" s="227"/>
      <c r="G3" s="227"/>
      <c r="H3" s="227"/>
      <c r="I3" s="227"/>
      <c r="J3" s="227"/>
      <c r="K3" s="227"/>
      <c r="L3" s="227"/>
      <c r="M3" s="227"/>
      <c r="N3" s="228"/>
    </row>
    <row r="4" spans="2:14" ht="15" customHeight="1" x14ac:dyDescent="0.25">
      <c r="B4" s="229"/>
      <c r="C4" s="230"/>
      <c r="D4" s="230"/>
      <c r="E4" s="230"/>
      <c r="F4" s="230"/>
      <c r="G4" s="230"/>
      <c r="H4" s="230"/>
      <c r="I4" s="230"/>
      <c r="J4" s="230"/>
      <c r="K4" s="230"/>
      <c r="L4" s="230"/>
      <c r="M4" s="230"/>
      <c r="N4" s="231"/>
    </row>
    <row r="5" spans="2:14" ht="15" customHeight="1" x14ac:dyDescent="0.25">
      <c r="B5" s="229"/>
      <c r="C5" s="230"/>
      <c r="D5" s="230"/>
      <c r="E5" s="230"/>
      <c r="F5" s="230"/>
      <c r="G5" s="230"/>
      <c r="H5" s="230"/>
      <c r="I5" s="230"/>
      <c r="J5" s="230"/>
      <c r="K5" s="230"/>
      <c r="L5" s="230"/>
      <c r="M5" s="230"/>
      <c r="N5" s="231"/>
    </row>
    <row r="6" spans="2:14" ht="8.25" customHeight="1" x14ac:dyDescent="0.25">
      <c r="B6" s="122"/>
      <c r="C6" s="1"/>
      <c r="D6" s="1"/>
      <c r="E6" s="1"/>
      <c r="F6" s="1"/>
      <c r="G6" s="1"/>
      <c r="H6" s="1"/>
      <c r="I6" s="1"/>
      <c r="J6" s="1"/>
      <c r="K6" s="1"/>
      <c r="L6" s="1"/>
      <c r="M6" s="1"/>
      <c r="N6" s="112"/>
    </row>
    <row r="7" spans="2:14" ht="56.25" customHeight="1" x14ac:dyDescent="0.25">
      <c r="B7" s="232" t="s">
        <v>2</v>
      </c>
      <c r="C7" s="233"/>
      <c r="D7" s="233"/>
      <c r="E7" s="233"/>
      <c r="F7" s="233"/>
      <c r="G7" s="233"/>
      <c r="H7" s="233"/>
      <c r="I7" s="233"/>
      <c r="J7" s="233"/>
      <c r="K7" s="233"/>
      <c r="L7" s="233"/>
      <c r="M7" s="233"/>
      <c r="N7" s="112"/>
    </row>
    <row r="8" spans="2:14" ht="59.25" customHeight="1" x14ac:dyDescent="0.25">
      <c r="B8" s="234" t="s">
        <v>3</v>
      </c>
      <c r="C8" s="235"/>
      <c r="D8" s="235"/>
      <c r="E8" s="235"/>
      <c r="F8" s="235"/>
      <c r="G8" s="235"/>
      <c r="H8" s="235"/>
      <c r="I8" s="235"/>
      <c r="J8" s="235"/>
      <c r="K8" s="235"/>
      <c r="L8" s="235"/>
      <c r="M8" s="235"/>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4" t="s">
        <v>4</v>
      </c>
      <c r="C34" s="235"/>
      <c r="D34" s="235"/>
      <c r="E34" s="235"/>
      <c r="F34" s="235"/>
      <c r="G34" s="235"/>
      <c r="H34" s="235"/>
      <c r="I34" s="235"/>
      <c r="J34" s="235"/>
      <c r="K34" s="235"/>
      <c r="L34" s="235"/>
      <c r="M34" s="235"/>
      <c r="N34" s="112"/>
    </row>
    <row r="35" spans="2:14" ht="60" customHeight="1" x14ac:dyDescent="0.25">
      <c r="B35" s="232" t="s">
        <v>5</v>
      </c>
      <c r="C35" s="233"/>
      <c r="D35" s="233"/>
      <c r="E35" s="233"/>
      <c r="F35" s="233"/>
      <c r="G35" s="233"/>
      <c r="H35" s="233"/>
      <c r="I35" s="233"/>
      <c r="J35" s="233"/>
      <c r="K35" s="233"/>
      <c r="L35" s="233"/>
      <c r="M35" s="233"/>
      <c r="N35" s="112"/>
    </row>
    <row r="36" spans="2:14" ht="81.75" customHeight="1" thickBot="1" x14ac:dyDescent="0.3">
      <c r="B36" s="224" t="s">
        <v>6</v>
      </c>
      <c r="C36" s="225"/>
      <c r="D36" s="225"/>
      <c r="E36" s="225"/>
      <c r="F36" s="225"/>
      <c r="G36" s="225"/>
      <c r="H36" s="225"/>
      <c r="I36" s="225"/>
      <c r="J36" s="225"/>
      <c r="K36" s="225"/>
      <c r="L36" s="225"/>
      <c r="M36" s="225"/>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570312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8" t="s">
        <v>7</v>
      </c>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I3" s="210"/>
    </row>
    <row r="4" spans="1:35" ht="15" customHeight="1" x14ac:dyDescent="0.25">
      <c r="A4" s="191"/>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I4" s="210"/>
    </row>
    <row r="5" spans="1:35" ht="8.25" customHeight="1" x14ac:dyDescent="0.25">
      <c r="B5" s="122"/>
      <c r="C5" s="1"/>
      <c r="D5" s="1"/>
      <c r="E5" s="1"/>
      <c r="F5" s="1"/>
      <c r="G5" s="1"/>
      <c r="H5" s="1"/>
      <c r="I5" s="1"/>
      <c r="J5" s="1"/>
      <c r="K5" s="1"/>
      <c r="L5" s="1"/>
      <c r="M5" s="1"/>
      <c r="N5" s="112"/>
    </row>
    <row r="6" spans="1:35" ht="26.25" customHeight="1" x14ac:dyDescent="0.25">
      <c r="B6" s="232" t="s">
        <v>8</v>
      </c>
      <c r="C6" s="233"/>
      <c r="D6" s="233"/>
      <c r="E6" s="233"/>
      <c r="F6" s="233"/>
      <c r="G6" s="233"/>
      <c r="H6" s="233"/>
      <c r="I6" s="233"/>
      <c r="J6" s="233"/>
      <c r="K6" s="233"/>
      <c r="L6" s="233"/>
      <c r="M6" s="233"/>
      <c r="N6" s="112"/>
    </row>
    <row r="7" spans="1:35" ht="47.25" customHeight="1" x14ac:dyDescent="0.25">
      <c r="B7" s="239" t="s">
        <v>9</v>
      </c>
      <c r="C7" s="240"/>
      <c r="D7" s="240"/>
      <c r="E7" s="240"/>
      <c r="F7" s="240"/>
      <c r="G7" s="240"/>
      <c r="H7" s="240"/>
      <c r="I7" s="240"/>
      <c r="J7" s="240"/>
      <c r="K7" s="240"/>
      <c r="L7" s="240"/>
      <c r="M7" s="240"/>
      <c r="N7" s="112"/>
    </row>
    <row r="8" spans="1:35" ht="35.450000000000003" customHeight="1" x14ac:dyDescent="0.25">
      <c r="B8" s="239" t="s">
        <v>10</v>
      </c>
      <c r="C8" s="240"/>
      <c r="D8" s="240"/>
      <c r="E8" s="240"/>
      <c r="F8" s="240"/>
      <c r="G8" s="240"/>
      <c r="H8" s="240"/>
      <c r="I8" s="240"/>
      <c r="J8" s="240"/>
      <c r="K8" s="240"/>
      <c r="L8" s="240"/>
      <c r="M8" s="240"/>
      <c r="N8" s="112"/>
    </row>
    <row r="9" spans="1:35" ht="66.75" customHeight="1" x14ac:dyDescent="0.25">
      <c r="B9" s="236" t="s">
        <v>11</v>
      </c>
      <c r="C9" s="237"/>
      <c r="D9" s="237"/>
      <c r="E9" s="237"/>
      <c r="F9" s="237"/>
      <c r="G9" s="237"/>
      <c r="H9" s="237"/>
      <c r="I9" s="237"/>
      <c r="J9" s="237"/>
      <c r="K9" s="237"/>
      <c r="L9" s="237"/>
      <c r="M9" s="237"/>
      <c r="N9" s="112"/>
    </row>
    <row r="10" spans="1:35" ht="75" customHeight="1" x14ac:dyDescent="0.25">
      <c r="B10" s="236" t="s">
        <v>12</v>
      </c>
      <c r="C10" s="237"/>
      <c r="D10" s="237"/>
      <c r="E10" s="237"/>
      <c r="F10" s="237"/>
      <c r="G10" s="237"/>
      <c r="H10" s="237"/>
      <c r="I10" s="237"/>
      <c r="J10" s="237"/>
      <c r="K10" s="237"/>
      <c r="L10" s="237"/>
      <c r="M10" s="237"/>
      <c r="N10" s="112"/>
    </row>
    <row r="11" spans="1:35" ht="75.75" customHeight="1" x14ac:dyDescent="0.25">
      <c r="B11" s="236" t="s">
        <v>13</v>
      </c>
      <c r="C11" s="237"/>
      <c r="D11" s="237"/>
      <c r="E11" s="237"/>
      <c r="F11" s="237"/>
      <c r="G11" s="237"/>
      <c r="H11" s="237"/>
      <c r="I11" s="237"/>
      <c r="J11" s="237"/>
      <c r="K11" s="237"/>
      <c r="L11" s="237"/>
      <c r="M11" s="237"/>
      <c r="N11" s="112"/>
    </row>
    <row r="12" spans="1:35" ht="51" customHeight="1" thickBot="1" x14ac:dyDescent="0.3">
      <c r="B12" s="241" t="s">
        <v>14</v>
      </c>
      <c r="C12" s="242"/>
      <c r="D12" s="242"/>
      <c r="E12" s="242"/>
      <c r="F12" s="242"/>
      <c r="G12" s="242"/>
      <c r="H12" s="242"/>
      <c r="I12" s="242"/>
      <c r="J12" s="242"/>
      <c r="K12" s="242"/>
      <c r="L12" s="242"/>
      <c r="M12" s="242"/>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1"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9" t="s">
        <v>15</v>
      </c>
      <c r="C3" s="230"/>
      <c r="D3" s="230"/>
      <c r="E3" s="230"/>
      <c r="F3" s="230"/>
      <c r="G3" s="230"/>
      <c r="H3" s="230"/>
      <c r="I3" s="230"/>
      <c r="J3" s="230"/>
      <c r="K3" s="230"/>
      <c r="L3" s="230"/>
      <c r="M3" s="230"/>
      <c r="N3" s="231"/>
    </row>
    <row r="4" spans="1:14" ht="9.75" customHeight="1" x14ac:dyDescent="0.25">
      <c r="B4" s="229"/>
      <c r="C4" s="230"/>
      <c r="D4" s="230"/>
      <c r="E4" s="230"/>
      <c r="F4" s="230"/>
      <c r="G4" s="230"/>
      <c r="H4" s="230"/>
      <c r="I4" s="230"/>
      <c r="J4" s="230"/>
      <c r="K4" s="230"/>
      <c r="L4" s="230"/>
      <c r="M4" s="230"/>
      <c r="N4" s="231"/>
    </row>
    <row r="5" spans="1:14" ht="15.75" customHeight="1" thickBot="1" x14ac:dyDescent="0.3">
      <c r="B5" s="229"/>
      <c r="C5" s="230"/>
      <c r="D5" s="230"/>
      <c r="E5" s="230"/>
      <c r="F5" s="230"/>
      <c r="G5" s="230"/>
      <c r="H5" s="230"/>
      <c r="I5" s="230"/>
      <c r="J5" s="230"/>
      <c r="K5" s="230"/>
      <c r="L5" s="230"/>
      <c r="M5" s="230"/>
      <c r="N5" s="231"/>
    </row>
    <row r="6" spans="1:14" ht="15.75" thickTop="1" x14ac:dyDescent="0.25">
      <c r="B6" s="194"/>
      <c r="C6" s="195"/>
      <c r="D6" s="195"/>
      <c r="E6" s="195"/>
      <c r="F6" s="195"/>
      <c r="G6" s="195"/>
      <c r="H6" s="195"/>
      <c r="I6" s="195"/>
      <c r="J6" s="195"/>
      <c r="K6" s="195"/>
      <c r="L6" s="195"/>
      <c r="M6" s="195"/>
      <c r="N6" s="196"/>
    </row>
    <row r="7" spans="1:14" x14ac:dyDescent="0.25">
      <c r="A7" s="128"/>
      <c r="B7" s="257" t="s">
        <v>16</v>
      </c>
      <c r="C7" s="258"/>
      <c r="D7" s="258"/>
      <c r="E7" s="258"/>
      <c r="F7" s="258"/>
      <c r="G7" s="258"/>
      <c r="H7" s="258"/>
      <c r="I7" s="258"/>
      <c r="J7" s="258"/>
      <c r="K7" s="258"/>
      <c r="L7" s="258"/>
      <c r="M7" s="258"/>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7" t="s">
        <v>22</v>
      </c>
      <c r="C27" s="258"/>
      <c r="D27" s="258"/>
      <c r="E27" s="258"/>
      <c r="F27" s="258"/>
      <c r="G27" s="258"/>
      <c r="H27" s="258"/>
      <c r="I27" s="258"/>
      <c r="J27" s="258"/>
      <c r="K27" s="258"/>
      <c r="L27" s="258"/>
      <c r="M27" s="258"/>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9" t="s">
        <v>23</v>
      </c>
      <c r="C37" s="259"/>
      <c r="D37" s="259"/>
      <c r="E37" s="259"/>
      <c r="F37" s="259"/>
      <c r="G37" s="259"/>
      <c r="H37" s="259"/>
      <c r="I37" s="259"/>
      <c r="J37" s="259"/>
      <c r="K37" s="259"/>
      <c r="L37" s="259"/>
      <c r="M37" s="259"/>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9" t="s">
        <v>25</v>
      </c>
      <c r="C40" s="259"/>
      <c r="D40" s="259"/>
      <c r="E40" s="259"/>
      <c r="F40" s="259"/>
      <c r="G40" s="259"/>
      <c r="H40" s="259"/>
      <c r="I40" s="259"/>
      <c r="J40" s="259"/>
      <c r="K40" s="259"/>
      <c r="L40" s="259"/>
      <c r="M40" s="259"/>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5" t="s">
        <v>27</v>
      </c>
      <c r="C44" s="256"/>
      <c r="D44" s="256"/>
      <c r="E44" s="256"/>
      <c r="F44" s="256"/>
      <c r="G44" s="256"/>
      <c r="H44" s="256"/>
      <c r="I44" s="256"/>
      <c r="J44" s="256"/>
      <c r="K44" s="256"/>
      <c r="L44" s="256"/>
      <c r="M44" s="256"/>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4" t="s">
        <v>28</v>
      </c>
      <c r="C46" s="245"/>
      <c r="D46" s="245"/>
      <c r="E46" s="245"/>
      <c r="F46" s="245"/>
      <c r="G46" s="245"/>
      <c r="H46" s="245"/>
      <c r="I46" s="245"/>
      <c r="J46" s="245"/>
      <c r="K46" s="245"/>
      <c r="L46" s="245"/>
      <c r="M46" s="245"/>
      <c r="N46" s="112"/>
    </row>
    <row r="47" spans="1:14" ht="45" customHeight="1" x14ac:dyDescent="0.25">
      <c r="A47" s="128"/>
      <c r="B47" s="254" t="s">
        <v>29</v>
      </c>
      <c r="C47" s="254"/>
      <c r="D47" s="254"/>
      <c r="E47" s="254"/>
      <c r="F47" s="254"/>
      <c r="G47" s="254"/>
      <c r="H47" s="254"/>
      <c r="I47" s="254"/>
      <c r="J47" s="254"/>
      <c r="K47" s="254"/>
      <c r="L47" s="254"/>
      <c r="M47" s="254"/>
      <c r="N47" s="112"/>
    </row>
    <row r="48" spans="1:14" ht="43.5" customHeight="1" x14ac:dyDescent="0.25">
      <c r="A48" s="128"/>
      <c r="B48" s="254" t="s">
        <v>30</v>
      </c>
      <c r="C48" s="254"/>
      <c r="D48" s="254"/>
      <c r="E48" s="254"/>
      <c r="F48" s="254"/>
      <c r="G48" s="254"/>
      <c r="H48" s="254"/>
      <c r="I48" s="254"/>
      <c r="J48" s="254"/>
      <c r="K48" s="254"/>
      <c r="L48" s="254"/>
      <c r="M48" s="254"/>
      <c r="N48" s="112"/>
    </row>
    <row r="49" spans="1:14" ht="15.75" customHeight="1" x14ac:dyDescent="0.25">
      <c r="A49" s="128"/>
      <c r="B49" s="254" t="s">
        <v>31</v>
      </c>
      <c r="C49" s="254"/>
      <c r="D49" s="254"/>
      <c r="E49" s="254"/>
      <c r="F49" s="254"/>
      <c r="G49" s="254"/>
      <c r="H49" s="254"/>
      <c r="I49" s="254"/>
      <c r="J49" s="254"/>
      <c r="K49" s="254"/>
      <c r="L49" s="254"/>
      <c r="M49" s="254"/>
      <c r="N49" s="112"/>
    </row>
    <row r="50" spans="1:14" ht="17.25" customHeight="1" x14ac:dyDescent="0.25">
      <c r="A50" s="128"/>
      <c r="B50" s="254" t="s">
        <v>327</v>
      </c>
      <c r="C50" s="254"/>
      <c r="D50" s="254"/>
      <c r="E50" s="254"/>
      <c r="F50" s="254"/>
      <c r="G50" s="254"/>
      <c r="H50" s="254"/>
      <c r="I50" s="254"/>
      <c r="J50" s="254"/>
      <c r="K50" s="254"/>
      <c r="L50" s="254"/>
      <c r="M50" s="254"/>
      <c r="N50" s="112"/>
    </row>
    <row r="51" spans="1:14" ht="90" customHeight="1" x14ac:dyDescent="0.25">
      <c r="A51" s="128"/>
      <c r="B51" s="254" t="s">
        <v>326</v>
      </c>
      <c r="C51" s="254"/>
      <c r="D51" s="254"/>
      <c r="E51" s="254"/>
      <c r="F51" s="254"/>
      <c r="G51" s="254"/>
      <c r="H51" s="254"/>
      <c r="I51" s="254"/>
      <c r="J51" s="254"/>
      <c r="K51" s="254"/>
      <c r="L51" s="254"/>
      <c r="M51" s="254"/>
      <c r="N51" s="112"/>
    </row>
    <row r="52" spans="1:14" ht="33.75" customHeight="1" x14ac:dyDescent="0.25">
      <c r="B52" s="248" t="s">
        <v>32</v>
      </c>
      <c r="C52" s="249"/>
      <c r="D52" s="249"/>
      <c r="E52" s="249"/>
      <c r="F52" s="249"/>
      <c r="G52" s="249"/>
      <c r="H52" s="249"/>
      <c r="I52" s="249"/>
      <c r="J52" s="249"/>
      <c r="K52" s="249"/>
      <c r="L52" s="249"/>
      <c r="M52" s="249"/>
      <c r="N52" s="112"/>
    </row>
    <row r="53" spans="1:14" ht="46.5" customHeight="1" x14ac:dyDescent="0.25">
      <c r="B53" s="246" t="s">
        <v>33</v>
      </c>
      <c r="C53" s="247"/>
      <c r="D53" s="247"/>
      <c r="E53" s="247"/>
      <c r="F53" s="247"/>
      <c r="G53" s="247"/>
      <c r="H53" s="247"/>
      <c r="I53" s="247"/>
      <c r="J53" s="247"/>
      <c r="K53" s="247"/>
      <c r="L53" s="247"/>
      <c r="M53" s="247"/>
      <c r="N53" s="112"/>
    </row>
    <row r="54" spans="1:14" ht="61.5" customHeight="1" x14ac:dyDescent="0.25">
      <c r="B54" s="246" t="s">
        <v>34</v>
      </c>
      <c r="C54" s="247"/>
      <c r="D54" s="247"/>
      <c r="E54" s="247"/>
      <c r="F54" s="247"/>
      <c r="G54" s="247"/>
      <c r="H54" s="247"/>
      <c r="I54" s="247"/>
      <c r="J54" s="247"/>
      <c r="K54" s="247"/>
      <c r="L54" s="247"/>
      <c r="M54" s="247"/>
      <c r="N54" s="112"/>
    </row>
    <row r="55" spans="1:14" x14ac:dyDescent="0.25">
      <c r="B55" s="244" t="s">
        <v>35</v>
      </c>
      <c r="C55" s="245"/>
      <c r="D55" s="245"/>
      <c r="E55" s="245"/>
      <c r="F55" s="245"/>
      <c r="G55" s="245"/>
      <c r="H55" s="245"/>
      <c r="I55" s="245"/>
      <c r="J55" s="245"/>
      <c r="K55" s="245"/>
      <c r="L55" s="245"/>
      <c r="M55" s="245"/>
      <c r="N55" s="112"/>
    </row>
    <row r="56" spans="1:14" x14ac:dyDescent="0.25">
      <c r="B56" s="193"/>
      <c r="C56" s="205"/>
      <c r="D56" s="205"/>
      <c r="E56" s="205"/>
      <c r="F56" s="205"/>
      <c r="G56" s="205"/>
      <c r="H56" s="205"/>
      <c r="I56" s="205"/>
      <c r="J56" s="205"/>
      <c r="K56" s="205"/>
      <c r="L56" s="205"/>
      <c r="M56" s="205"/>
      <c r="N56" s="112"/>
    </row>
    <row r="57" spans="1:14" ht="33" customHeight="1" x14ac:dyDescent="0.25">
      <c r="B57" s="248" t="s">
        <v>36</v>
      </c>
      <c r="C57" s="249"/>
      <c r="D57" s="249"/>
      <c r="E57" s="249"/>
      <c r="F57" s="249"/>
      <c r="G57" s="249"/>
      <c r="H57" s="249"/>
      <c r="I57" s="249"/>
      <c r="J57" s="249"/>
      <c r="K57" s="249"/>
      <c r="L57" s="249"/>
      <c r="M57" s="249"/>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6" t="s">
        <v>38</v>
      </c>
      <c r="C59" s="247"/>
      <c r="D59" s="247"/>
      <c r="E59" s="247"/>
      <c r="F59" s="247"/>
      <c r="G59" s="247"/>
      <c r="H59" s="247"/>
      <c r="I59" s="247"/>
      <c r="J59" s="247"/>
      <c r="K59" s="247"/>
      <c r="L59" s="247"/>
      <c r="M59" s="247"/>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8" t="s">
        <v>40</v>
      </c>
      <c r="C62" s="249"/>
      <c r="D62" s="249"/>
      <c r="E62" s="249"/>
      <c r="F62" s="249"/>
      <c r="G62" s="249"/>
      <c r="H62" s="249"/>
      <c r="I62" s="249"/>
      <c r="J62" s="249"/>
      <c r="K62" s="249"/>
      <c r="L62" s="249"/>
      <c r="M62" s="249"/>
      <c r="N62" s="112"/>
    </row>
    <row r="63" spans="1:14" x14ac:dyDescent="0.25">
      <c r="B63" s="244" t="s">
        <v>41</v>
      </c>
      <c r="C63" s="245"/>
      <c r="D63" s="245"/>
      <c r="E63" s="245"/>
      <c r="F63" s="245"/>
      <c r="G63" s="245"/>
      <c r="H63" s="245"/>
      <c r="I63" s="245"/>
      <c r="J63" s="245"/>
      <c r="K63" s="245"/>
      <c r="L63" s="245"/>
      <c r="M63" s="245"/>
      <c r="N63" s="112"/>
    </row>
    <row r="64" spans="1:14" x14ac:dyDescent="0.25">
      <c r="B64" s="244" t="s">
        <v>42</v>
      </c>
      <c r="C64" s="245"/>
      <c r="D64" s="245"/>
      <c r="E64" s="245"/>
      <c r="F64" s="245"/>
      <c r="G64" s="245"/>
      <c r="H64" s="245"/>
      <c r="I64" s="245"/>
      <c r="J64" s="245"/>
      <c r="K64" s="245"/>
      <c r="L64" s="245"/>
      <c r="M64" s="245"/>
      <c r="N64" s="112"/>
    </row>
    <row r="65" spans="2:14" ht="32.25" customHeight="1" x14ac:dyDescent="0.25">
      <c r="B65" s="246" t="s">
        <v>43</v>
      </c>
      <c r="C65" s="247"/>
      <c r="D65" s="247"/>
      <c r="E65" s="247"/>
      <c r="F65" s="247"/>
      <c r="G65" s="247"/>
      <c r="H65" s="247"/>
      <c r="I65" s="247"/>
      <c r="J65" s="247"/>
      <c r="K65" s="247"/>
      <c r="L65" s="247"/>
      <c r="M65" s="247"/>
      <c r="N65" s="112"/>
    </row>
    <row r="66" spans="2:14" ht="16.5" customHeight="1" x14ac:dyDescent="0.25">
      <c r="B66" s="192"/>
      <c r="C66" s="206"/>
      <c r="D66" s="206"/>
      <c r="E66" s="206"/>
      <c r="F66" s="206"/>
      <c r="G66" s="206"/>
      <c r="H66" s="206"/>
      <c r="I66" s="206"/>
      <c r="J66" s="206"/>
      <c r="K66" s="206"/>
      <c r="L66" s="206"/>
      <c r="M66" s="206"/>
      <c r="N66" s="112"/>
    </row>
    <row r="67" spans="2:14" x14ac:dyDescent="0.25">
      <c r="B67" s="248" t="s">
        <v>44</v>
      </c>
      <c r="C67" s="249"/>
      <c r="D67" s="249"/>
      <c r="E67" s="249"/>
      <c r="F67" s="249"/>
      <c r="G67" s="249"/>
      <c r="H67" s="249"/>
      <c r="I67" s="249"/>
      <c r="J67" s="249"/>
      <c r="K67" s="249"/>
      <c r="L67" s="249"/>
      <c r="M67" s="249"/>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1" t="s">
        <v>45</v>
      </c>
      <c r="C73" s="252"/>
      <c r="D73" s="252"/>
      <c r="E73" s="252"/>
      <c r="F73" s="252"/>
      <c r="G73" s="252"/>
      <c r="H73" s="252"/>
      <c r="I73" s="252"/>
      <c r="J73" s="252"/>
      <c r="K73" s="252"/>
      <c r="L73" s="252"/>
      <c r="M73" s="252"/>
      <c r="N73" s="112"/>
    </row>
    <row r="74" spans="2:14" x14ac:dyDescent="0.25">
      <c r="B74" s="193"/>
      <c r="C74" s="205"/>
      <c r="D74" s="205"/>
      <c r="E74" s="205"/>
      <c r="F74" s="205"/>
      <c r="G74" s="205"/>
      <c r="H74" s="205"/>
      <c r="I74" s="205"/>
      <c r="J74" s="205"/>
      <c r="K74" s="205"/>
      <c r="L74" s="205"/>
      <c r="M74" s="205"/>
      <c r="N74" s="112"/>
    </row>
    <row r="75" spans="2:14" x14ac:dyDescent="0.25">
      <c r="B75" s="248" t="s">
        <v>46</v>
      </c>
      <c r="C75" s="249"/>
      <c r="D75" s="249"/>
      <c r="E75" s="249"/>
      <c r="F75" s="249"/>
      <c r="G75" s="249"/>
      <c r="H75" s="249"/>
      <c r="I75" s="249"/>
      <c r="J75" s="249"/>
      <c r="K75" s="249"/>
      <c r="L75" s="249"/>
      <c r="M75" s="249"/>
      <c r="N75" s="250"/>
    </row>
    <row r="76" spans="2:14" x14ac:dyDescent="0.25">
      <c r="B76" s="193" t="s">
        <v>47</v>
      </c>
      <c r="C76" s="205"/>
      <c r="D76" s="243" t="s">
        <v>48</v>
      </c>
      <c r="E76" s="243"/>
      <c r="F76" s="243"/>
      <c r="G76" s="243"/>
      <c r="H76" s="243"/>
      <c r="I76" s="243"/>
      <c r="J76" s="205"/>
      <c r="K76" s="205"/>
      <c r="L76" s="205"/>
      <c r="M76" s="205"/>
      <c r="N76" s="112"/>
    </row>
    <row r="77" spans="2:14" ht="27.75" customHeight="1" x14ac:dyDescent="0.25">
      <c r="B77" s="246" t="s">
        <v>49</v>
      </c>
      <c r="C77" s="247"/>
      <c r="D77" s="247"/>
      <c r="E77" s="247"/>
      <c r="F77" s="247"/>
      <c r="G77" s="247"/>
      <c r="H77" s="247"/>
      <c r="I77" s="247"/>
      <c r="J77" s="247"/>
      <c r="K77" s="247"/>
      <c r="L77" s="247"/>
      <c r="M77" s="247"/>
      <c r="N77" s="112"/>
    </row>
    <row r="78" spans="2:14" ht="29.25" customHeight="1" x14ac:dyDescent="0.25">
      <c r="B78" s="246" t="s">
        <v>50</v>
      </c>
      <c r="C78" s="247"/>
      <c r="D78" s="247"/>
      <c r="E78" s="247"/>
      <c r="F78" s="247"/>
      <c r="G78" s="247"/>
      <c r="H78" s="247"/>
      <c r="I78" s="247"/>
      <c r="J78" s="247"/>
      <c r="K78" s="247"/>
      <c r="L78" s="247"/>
      <c r="M78" s="247"/>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8" t="s">
        <v>52</v>
      </c>
      <c r="C81" s="249"/>
      <c r="D81" s="249"/>
      <c r="E81" s="249"/>
      <c r="F81" s="249"/>
      <c r="G81" s="249"/>
      <c r="H81" s="249"/>
      <c r="I81" s="249"/>
      <c r="J81" s="249"/>
      <c r="K81" s="249"/>
      <c r="L81" s="249"/>
      <c r="M81" s="249"/>
      <c r="N81" s="250"/>
    </row>
    <row r="82" spans="2:14" x14ac:dyDescent="0.25">
      <c r="B82" s="193" t="s">
        <v>53</v>
      </c>
      <c r="C82" s="205"/>
      <c r="D82" s="253" t="s">
        <v>54</v>
      </c>
      <c r="E82" s="253"/>
      <c r="F82" s="253"/>
      <c r="G82" s="253"/>
      <c r="H82" s="253"/>
      <c r="I82" s="205"/>
      <c r="J82" s="205"/>
      <c r="K82" s="205"/>
      <c r="L82" s="205"/>
      <c r="M82" s="205"/>
      <c r="N82" s="112"/>
    </row>
    <row r="83" spans="2:14" ht="58.5" customHeight="1" x14ac:dyDescent="0.25">
      <c r="B83" s="246" t="s">
        <v>55</v>
      </c>
      <c r="C83" s="247"/>
      <c r="D83" s="247"/>
      <c r="E83" s="247"/>
      <c r="F83" s="247"/>
      <c r="G83" s="247"/>
      <c r="H83" s="247"/>
      <c r="I83" s="247"/>
      <c r="J83" s="247"/>
      <c r="K83" s="247"/>
      <c r="L83" s="247"/>
      <c r="M83" s="247"/>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8" t="s">
        <v>58</v>
      </c>
      <c r="C87" s="249"/>
      <c r="D87" s="249"/>
      <c r="E87" s="249"/>
      <c r="F87" s="249"/>
      <c r="G87" s="249"/>
      <c r="H87" s="249"/>
      <c r="I87" s="249"/>
      <c r="J87" s="249"/>
      <c r="K87" s="249"/>
      <c r="L87" s="249"/>
      <c r="M87" s="249"/>
      <c r="N87" s="112"/>
    </row>
    <row r="88" spans="2:14" x14ac:dyDescent="0.25">
      <c r="B88" s="193" t="s">
        <v>47</v>
      </c>
      <c r="C88" s="205"/>
      <c r="D88" s="243" t="s">
        <v>59</v>
      </c>
      <c r="E88" s="243"/>
      <c r="F88" s="243"/>
      <c r="G88" s="243"/>
      <c r="H88" s="243"/>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6" t="s">
        <v>61</v>
      </c>
      <c r="C90" s="247"/>
      <c r="D90" s="247"/>
      <c r="E90" s="247"/>
      <c r="F90" s="247"/>
      <c r="G90" s="247"/>
      <c r="H90" s="247"/>
      <c r="I90" s="247"/>
      <c r="J90" s="247"/>
      <c r="K90" s="247"/>
      <c r="L90" s="247"/>
      <c r="M90" s="247"/>
      <c r="N90" s="112"/>
    </row>
    <row r="91" spans="2:14" ht="30" customHeight="1" x14ac:dyDescent="0.25">
      <c r="B91" s="246" t="s">
        <v>62</v>
      </c>
      <c r="C91" s="247"/>
      <c r="D91" s="247"/>
      <c r="E91" s="247"/>
      <c r="F91" s="247"/>
      <c r="G91" s="247"/>
      <c r="H91" s="247"/>
      <c r="I91" s="247"/>
      <c r="J91" s="247"/>
      <c r="K91" s="247"/>
      <c r="L91" s="247"/>
      <c r="M91" s="247"/>
      <c r="N91" s="112"/>
    </row>
    <row r="92" spans="2:14" ht="33.75" customHeight="1" x14ac:dyDescent="0.25">
      <c r="B92" s="246" t="s">
        <v>63</v>
      </c>
      <c r="C92" s="247"/>
      <c r="D92" s="247"/>
      <c r="E92" s="247"/>
      <c r="F92" s="247"/>
      <c r="G92" s="247"/>
      <c r="H92" s="247"/>
      <c r="I92" s="247"/>
      <c r="J92" s="247"/>
      <c r="K92" s="247"/>
      <c r="L92" s="247"/>
      <c r="M92" s="247"/>
      <c r="N92" s="112"/>
    </row>
    <row r="93" spans="2:14" x14ac:dyDescent="0.25">
      <c r="B93" s="193"/>
      <c r="C93" s="205"/>
      <c r="D93" s="205"/>
      <c r="E93" s="205"/>
      <c r="F93" s="205"/>
      <c r="G93" s="205"/>
      <c r="H93" s="205"/>
      <c r="I93" s="205"/>
      <c r="J93" s="205"/>
      <c r="K93" s="205"/>
      <c r="L93" s="205"/>
      <c r="M93" s="205"/>
      <c r="N93" s="112"/>
    </row>
    <row r="94" spans="2:14" x14ac:dyDescent="0.25">
      <c r="B94" s="248" t="s">
        <v>64</v>
      </c>
      <c r="C94" s="249"/>
      <c r="D94" s="249"/>
      <c r="E94" s="249"/>
      <c r="F94" s="249"/>
      <c r="G94" s="249"/>
      <c r="H94" s="249"/>
      <c r="I94" s="249"/>
      <c r="J94" s="249"/>
      <c r="K94" s="249"/>
      <c r="L94" s="249"/>
      <c r="M94" s="249"/>
      <c r="N94" s="250"/>
    </row>
    <row r="95" spans="2:14" x14ac:dyDescent="0.25">
      <c r="B95" s="193" t="s">
        <v>65</v>
      </c>
      <c r="C95" s="205"/>
      <c r="D95" s="243" t="s">
        <v>66</v>
      </c>
      <c r="E95" s="243"/>
      <c r="F95" s="243"/>
      <c r="G95" s="243"/>
      <c r="H95" s="243"/>
      <c r="I95" s="243"/>
      <c r="J95" s="243"/>
      <c r="K95" s="205"/>
      <c r="L95" s="205"/>
      <c r="M95" s="205"/>
      <c r="N95" s="112"/>
    </row>
    <row r="96" spans="2:14" x14ac:dyDescent="0.25">
      <c r="B96" s="244" t="s">
        <v>67</v>
      </c>
      <c r="C96" s="245"/>
      <c r="D96" s="245"/>
      <c r="E96" s="245"/>
      <c r="F96" s="245"/>
      <c r="G96" s="245"/>
      <c r="H96" s="245"/>
      <c r="I96" s="245"/>
      <c r="J96" s="245"/>
      <c r="K96" s="245"/>
      <c r="L96" s="245"/>
      <c r="M96" s="245"/>
      <c r="N96" s="112"/>
    </row>
    <row r="97" spans="2:14" ht="18.75" customHeight="1" x14ac:dyDescent="0.25">
      <c r="B97" s="246" t="s">
        <v>68</v>
      </c>
      <c r="C97" s="247"/>
      <c r="D97" s="247"/>
      <c r="E97" s="247"/>
      <c r="F97" s="247"/>
      <c r="G97" s="247"/>
      <c r="H97" s="247"/>
      <c r="I97" s="247"/>
      <c r="J97" s="247"/>
      <c r="K97" s="247"/>
      <c r="L97" s="247"/>
      <c r="M97" s="247"/>
      <c r="N97" s="112"/>
    </row>
    <row r="98" spans="2:14" x14ac:dyDescent="0.25">
      <c r="B98" s="244" t="s">
        <v>69</v>
      </c>
      <c r="C98" s="245"/>
      <c r="D98" s="245"/>
      <c r="E98" s="245"/>
      <c r="F98" s="245"/>
      <c r="G98" s="245"/>
      <c r="H98" s="245"/>
      <c r="I98" s="245"/>
      <c r="J98" s="245"/>
      <c r="K98" s="245"/>
      <c r="L98" s="245"/>
      <c r="M98" s="245"/>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10" sqref="D10:K10"/>
    </sheetView>
  </sheetViews>
  <sheetFormatPr defaultColWidth="9.140625" defaultRowHeight="15" x14ac:dyDescent="0.25"/>
  <cols>
    <col min="1" max="1" width="9.140625" style="127"/>
    <col min="2" max="2" width="3.5703125" style="127" customWidth="1"/>
    <col min="3" max="3" width="30.5703125" style="127" customWidth="1"/>
    <col min="4" max="4" width="11.42578125" style="127" bestFit="1" customWidth="1"/>
    <col min="5" max="10" width="9.140625" style="127"/>
    <col min="11" max="11" width="10.42578125" style="127" customWidth="1"/>
    <col min="12" max="12" width="4.140625" style="127" customWidth="1"/>
    <col min="13" max="16384" width="9.140625" style="127"/>
  </cols>
  <sheetData>
    <row r="2" spans="2:13" ht="15.75" thickBot="1" x14ac:dyDescent="0.3"/>
    <row r="3" spans="2:13" ht="15.75" customHeight="1" thickTop="1" x14ac:dyDescent="0.25">
      <c r="B3" s="226" t="s">
        <v>70</v>
      </c>
      <c r="C3" s="227"/>
      <c r="D3" s="227"/>
      <c r="E3" s="227"/>
      <c r="F3" s="227"/>
      <c r="G3" s="227"/>
      <c r="H3" s="227"/>
      <c r="I3" s="227"/>
      <c r="J3" s="227"/>
      <c r="K3" s="227"/>
      <c r="L3" s="228"/>
    </row>
    <row r="4" spans="2:13" ht="15" customHeight="1" x14ac:dyDescent="0.25">
      <c r="B4" s="229"/>
      <c r="C4" s="230"/>
      <c r="D4" s="230"/>
      <c r="E4" s="230"/>
      <c r="F4" s="230"/>
      <c r="G4" s="230"/>
      <c r="H4" s="230"/>
      <c r="I4" s="230"/>
      <c r="J4" s="230"/>
      <c r="K4" s="230"/>
      <c r="L4" s="231"/>
    </row>
    <row r="5" spans="2:13" ht="15" customHeight="1" x14ac:dyDescent="0.25">
      <c r="B5" s="229"/>
      <c r="C5" s="230"/>
      <c r="D5" s="230"/>
      <c r="E5" s="230"/>
      <c r="F5" s="230"/>
      <c r="G5" s="230"/>
      <c r="H5" s="230"/>
      <c r="I5" s="230"/>
      <c r="J5" s="230"/>
      <c r="K5" s="230"/>
      <c r="L5" s="231"/>
    </row>
    <row r="6" spans="2:13" ht="21" customHeight="1" x14ac:dyDescent="0.25">
      <c r="B6" s="122"/>
      <c r="C6" s="133"/>
      <c r="D6" s="133"/>
      <c r="E6" s="133"/>
      <c r="F6" s="133"/>
      <c r="G6" s="133"/>
      <c r="H6" s="133"/>
      <c r="I6" s="133"/>
      <c r="J6" s="133"/>
      <c r="K6" s="133"/>
      <c r="L6" s="112"/>
    </row>
    <row r="7" spans="2:13" ht="18" thickBot="1" x14ac:dyDescent="0.3">
      <c r="B7" s="122"/>
      <c r="C7" s="65" t="s">
        <v>71</v>
      </c>
      <c r="D7" s="260">
        <v>45835</v>
      </c>
      <c r="E7" s="260"/>
      <c r="F7" s="260"/>
      <c r="G7" s="260"/>
      <c r="H7" s="260"/>
      <c r="I7" s="260"/>
      <c r="J7" s="260"/>
      <c r="K7" s="260"/>
      <c r="L7" s="135"/>
      <c r="M7" s="131"/>
    </row>
    <row r="8" spans="2:13" ht="35.25" customHeight="1" thickBot="1" x14ac:dyDescent="0.3">
      <c r="B8" s="122"/>
      <c r="C8" s="50" t="s">
        <v>72</v>
      </c>
      <c r="D8" s="261" t="s">
        <v>331</v>
      </c>
      <c r="E8" s="261"/>
      <c r="F8" s="261"/>
      <c r="G8" s="261"/>
      <c r="H8" s="261"/>
      <c r="I8" s="261"/>
      <c r="J8" s="261"/>
      <c r="K8" s="261"/>
      <c r="L8" s="134"/>
    </row>
    <row r="9" spans="2:13" ht="39.75" customHeight="1" thickBot="1" x14ac:dyDescent="0.3">
      <c r="B9" s="122"/>
      <c r="C9" s="138" t="s">
        <v>73</v>
      </c>
      <c r="D9" s="261" t="s">
        <v>332</v>
      </c>
      <c r="E9" s="261"/>
      <c r="F9" s="261"/>
      <c r="G9" s="261"/>
      <c r="H9" s="261"/>
      <c r="I9" s="261"/>
      <c r="J9" s="261"/>
      <c r="K9" s="261"/>
      <c r="L9" s="136"/>
    </row>
    <row r="10" spans="2:13" ht="97.5" customHeight="1" x14ac:dyDescent="0.25">
      <c r="B10" s="122"/>
      <c r="C10" s="139" t="s">
        <v>74</v>
      </c>
      <c r="D10" s="262" t="s">
        <v>333</v>
      </c>
      <c r="E10" s="262"/>
      <c r="F10" s="262"/>
      <c r="G10" s="262"/>
      <c r="H10" s="262"/>
      <c r="I10" s="262"/>
      <c r="J10" s="262"/>
      <c r="K10" s="262"/>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4" sqref="D14"/>
    </sheetView>
  </sheetViews>
  <sheetFormatPr defaultColWidth="9.140625" defaultRowHeight="15" x14ac:dyDescent="0.25"/>
  <cols>
    <col min="1" max="1" width="9.42578125" style="145" customWidth="1"/>
    <col min="2" max="2" width="4.85546875" style="145" customWidth="1"/>
    <col min="3" max="3" width="33.42578125" style="145" customWidth="1"/>
    <col min="4" max="4" width="26.85546875" style="145" customWidth="1"/>
    <col min="5" max="5" width="11.42578125" style="145" customWidth="1"/>
    <col min="6" max="6" width="17.42578125" style="145" customWidth="1"/>
    <col min="7" max="7" width="33.425781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3" t="s">
        <v>75</v>
      </c>
      <c r="C3" s="264"/>
      <c r="D3" s="264"/>
      <c r="E3" s="264"/>
      <c r="F3" s="264"/>
      <c r="G3" s="264"/>
      <c r="H3" s="264"/>
      <c r="I3" s="264"/>
      <c r="J3" s="265"/>
    </row>
    <row r="4" spans="1:12" x14ac:dyDescent="0.25">
      <c r="A4" s="149"/>
      <c r="B4" s="263"/>
      <c r="C4" s="264"/>
      <c r="D4" s="264"/>
      <c r="E4" s="264"/>
      <c r="F4" s="264"/>
      <c r="G4" s="264"/>
      <c r="H4" s="264"/>
      <c r="I4" s="264"/>
      <c r="J4" s="265"/>
    </row>
    <row r="5" spans="1:12" x14ac:dyDescent="0.25">
      <c r="A5" s="149"/>
      <c r="B5" s="263"/>
      <c r="C5" s="264"/>
      <c r="D5" s="264"/>
      <c r="E5" s="264"/>
      <c r="F5" s="264"/>
      <c r="G5" s="264"/>
      <c r="H5" s="264"/>
      <c r="I5" s="264"/>
      <c r="J5" s="265"/>
    </row>
    <row r="6" spans="1:12" ht="17.25" x14ac:dyDescent="0.25">
      <c r="A6" s="149"/>
      <c r="B6" s="1"/>
      <c r="C6" s="1"/>
      <c r="D6" s="1"/>
      <c r="E6" s="1"/>
      <c r="F6" s="1"/>
      <c r="G6" s="1"/>
      <c r="H6" s="1"/>
      <c r="I6" s="1"/>
      <c r="J6" s="112"/>
      <c r="L6" s="146"/>
    </row>
    <row r="7" spans="1:12" ht="18" customHeight="1" x14ac:dyDescent="0.35">
      <c r="A7" s="149"/>
      <c r="B7" s="1"/>
      <c r="C7" s="268" t="s">
        <v>76</v>
      </c>
      <c r="D7" s="268"/>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46023</v>
      </c>
      <c r="E9" s="1"/>
      <c r="F9" s="1"/>
      <c r="G9" s="1"/>
      <c r="H9" s="74"/>
      <c r="I9" s="3"/>
      <c r="J9" s="141"/>
      <c r="L9" s="147"/>
    </row>
    <row r="10" spans="1:12" ht="21" customHeight="1" thickBot="1" x14ac:dyDescent="0.4">
      <c r="A10" s="149"/>
      <c r="B10" s="1"/>
      <c r="C10" s="62" t="s">
        <v>78</v>
      </c>
      <c r="D10" s="102">
        <v>2.4</v>
      </c>
      <c r="E10" s="6"/>
      <c r="F10" s="6"/>
      <c r="G10" s="267"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7"/>
      <c r="H11" s="74"/>
      <c r="I11" s="7"/>
      <c r="J11" s="134"/>
      <c r="K11" s="147"/>
      <c r="L11" s="148"/>
    </row>
    <row r="12" spans="1:12" ht="36" customHeight="1" thickBot="1" x14ac:dyDescent="0.3">
      <c r="A12" s="149"/>
      <c r="B12" s="1"/>
      <c r="C12" s="62" t="s">
        <v>80</v>
      </c>
      <c r="D12" s="104">
        <v>1</v>
      </c>
      <c r="E12" s="8"/>
      <c r="F12" s="8"/>
      <c r="G12" s="267"/>
      <c r="H12" s="74"/>
      <c r="I12" s="8"/>
      <c r="J12" s="136"/>
      <c r="K12" s="148"/>
    </row>
    <row r="13" spans="1:12" ht="36" customHeight="1" thickBot="1" x14ac:dyDescent="0.3">
      <c r="A13" s="149"/>
      <c r="B13" s="1"/>
      <c r="C13" s="62" t="s">
        <v>330</v>
      </c>
      <c r="D13" s="104" t="s">
        <v>325</v>
      </c>
      <c r="E13" s="8"/>
      <c r="F13" s="8"/>
      <c r="G13" s="267"/>
      <c r="H13" s="74"/>
      <c r="I13" s="8"/>
      <c r="J13" s="136"/>
      <c r="K13" s="148"/>
    </row>
    <row r="14" spans="1:12" ht="50.25" customHeight="1" thickBot="1" x14ac:dyDescent="0.3">
      <c r="A14" s="149"/>
      <c r="B14" s="1"/>
      <c r="C14" s="64" t="s">
        <v>81</v>
      </c>
      <c r="D14" s="105" t="s">
        <v>160</v>
      </c>
      <c r="E14" s="8"/>
      <c r="F14" s="1"/>
      <c r="G14" s="267"/>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25</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25</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8" t="s">
        <v>85</v>
      </c>
      <c r="D18" s="268"/>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6" t="str">
        <f>IFERROR(IF(AND($D$9&lt;DATE(2025,1,1),OR((VLOOKUP($D$14,Lookups!$C$8:$G$79,2,FALSE))&gt;(VLOOKUP($D$14,Lookups!$C$8:$G$79,4,FALSE)),(VLOOKUP($D$14,Lookups!$C$8:$G$79,3,FALSE))&gt;(VLOOKUP($D$14,Lookups!$C$8:$G$79,5,FALSE)))),"Post-2025 Stage 1 Nutrient Loading","Stage 1 Nutrient Loading"),"")</f>
        <v>Stage 1 Nutrient Loading</v>
      </c>
      <c r="D21" s="266"/>
      <c r="E21" s="1"/>
      <c r="F21" s="1"/>
      <c r="G21" s="266" t="str">
        <f>IFERROR(IF(AND($D$9&lt;DATE(2025,1,1),OR((VLOOKUP($D$14,Lookups!$C$8:$G$79,2,FALSE))&gt;(VLOOKUP($D$14,Lookups!$C$8:$G$79,4,FALSE)),(VLOOKUP($D$14,Lookups!$C$8:$G$79,3,FALSE))&gt;(VLOOKUP($D$14,Lookups!$C$8:$G$79,5,FALSE)))),"Pre-2025 Stage 1 Nutrient Loading",""),"")</f>
        <v/>
      </c>
      <c r="H21" s="266"/>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288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6480</v>
      </c>
      <c r="E27" s="27" t="s">
        <v>92</v>
      </c>
      <c r="F27" s="1"/>
      <c r="G27" s="83"/>
      <c r="H27" s="81"/>
      <c r="I27" s="81"/>
      <c r="J27" s="144"/>
    </row>
    <row r="28" spans="1:14" ht="15.75" hidden="1" thickBot="1" x14ac:dyDescent="0.3">
      <c r="A28" s="149"/>
      <c r="B28" s="1"/>
      <c r="C28" s="26" t="s">
        <v>93</v>
      </c>
      <c r="D28" s="51">
        <f>IFERROR($D$27/1000000,"")</f>
        <v>6.4799999999999996E-3</v>
      </c>
      <c r="E28" s="27" t="s">
        <v>94</v>
      </c>
      <c r="F28" s="1"/>
      <c r="G28" s="83"/>
      <c r="H28" s="87"/>
      <c r="I28" s="84"/>
      <c r="J28" s="144"/>
    </row>
    <row r="29" spans="1:14" ht="15.75" hidden="1" thickBot="1" x14ac:dyDescent="0.3">
      <c r="A29" s="149"/>
      <c r="B29" s="1"/>
      <c r="C29" s="54" t="s">
        <v>95</v>
      </c>
      <c r="D29" s="56">
        <f>IFERROR($D$28*365.25,"")</f>
        <v>2.3668199999999997</v>
      </c>
      <c r="E29" s="27" t="s">
        <v>96</v>
      </c>
      <c r="F29" s="1"/>
      <c r="G29" s="83"/>
      <c r="H29" s="88"/>
      <c r="I29" s="84"/>
      <c r="J29" s="144"/>
    </row>
    <row r="30" spans="1:14" hidden="1" x14ac:dyDescent="0.25">
      <c r="A30" s="149"/>
      <c r="B30" s="1"/>
      <c r="C30" s="55" t="s">
        <v>97</v>
      </c>
      <c r="D30" s="57">
        <f>D29</f>
        <v>2.3668199999999997</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7200</v>
      </c>
      <c r="E33" s="27" t="s">
        <v>99</v>
      </c>
      <c r="F33" s="1"/>
      <c r="G33" s="83"/>
      <c r="H33" s="87"/>
      <c r="I33" s="84"/>
      <c r="J33" s="144"/>
    </row>
    <row r="34" spans="1:10" ht="15.75" hidden="1" thickBot="1" x14ac:dyDescent="0.3">
      <c r="A34" s="149"/>
      <c r="B34" s="1"/>
      <c r="C34" s="58" t="s">
        <v>100</v>
      </c>
      <c r="D34" s="59">
        <f>IFERROR($D$33/1000000,"")</f>
        <v>7.1999999999999998E-3</v>
      </c>
      <c r="E34" s="27" t="s">
        <v>101</v>
      </c>
      <c r="F34" s="1"/>
      <c r="G34" s="83"/>
      <c r="H34" s="87"/>
      <c r="I34" s="84"/>
      <c r="J34" s="144"/>
    </row>
    <row r="35" spans="1:10" ht="15.75" hidden="1" thickBot="1" x14ac:dyDescent="0.3">
      <c r="A35" s="149"/>
      <c r="B35" s="1"/>
      <c r="C35" s="58" t="s">
        <v>102</v>
      </c>
      <c r="D35" s="60">
        <f>IFERROR($D$34*365.25,"")</f>
        <v>2.6297999999999999</v>
      </c>
      <c r="E35" s="27" t="s">
        <v>103</v>
      </c>
      <c r="F35" s="1"/>
      <c r="G35" s="83"/>
      <c r="H35" s="88"/>
      <c r="I35" s="84"/>
      <c r="J35" s="144"/>
    </row>
    <row r="36" spans="1:10" x14ac:dyDescent="0.25">
      <c r="A36" s="149"/>
      <c r="B36" s="1"/>
      <c r="C36" s="55" t="s">
        <v>104</v>
      </c>
      <c r="D36" s="57">
        <f>D35</f>
        <v>2.6297999999999999</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428" yWindow="35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428" yWindow="35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85" zoomScaleNormal="85" workbookViewId="0">
      <selection activeCell="E11" sqref="E11"/>
    </sheetView>
  </sheetViews>
  <sheetFormatPr defaultColWidth="9.140625" defaultRowHeight="15" x14ac:dyDescent="0.25"/>
  <cols>
    <col min="1" max="1" width="9.140625" style="127"/>
    <col min="2" max="2" width="4.5703125" style="127" customWidth="1"/>
    <col min="3" max="3" width="32.140625" style="127" customWidth="1"/>
    <col min="4" max="4" width="8.42578125" style="127" bestFit="1" customWidth="1"/>
    <col min="5" max="5" width="21.140625" style="127" customWidth="1"/>
    <col min="6" max="6" width="17.570312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3" t="s">
        <v>105</v>
      </c>
      <c r="C3" s="264"/>
      <c r="D3" s="264"/>
      <c r="E3" s="264"/>
      <c r="F3" s="264"/>
      <c r="G3" s="264"/>
      <c r="H3" s="265"/>
    </row>
    <row r="4" spans="1:11" ht="15" customHeight="1" x14ac:dyDescent="0.25">
      <c r="A4" s="128"/>
      <c r="B4" s="263"/>
      <c r="C4" s="264"/>
      <c r="D4" s="264"/>
      <c r="E4" s="264"/>
      <c r="F4" s="264"/>
      <c r="G4" s="264"/>
      <c r="H4" s="265"/>
    </row>
    <row r="5" spans="1:11" ht="15" customHeight="1" x14ac:dyDescent="0.25">
      <c r="A5" s="128"/>
      <c r="B5" s="263"/>
      <c r="C5" s="264"/>
      <c r="D5" s="264"/>
      <c r="E5" s="264"/>
      <c r="F5" s="264"/>
      <c r="G5" s="264"/>
      <c r="H5" s="265"/>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70" t="s">
        <v>106</v>
      </c>
      <c r="D9" s="270"/>
      <c r="E9" s="209" t="s">
        <v>231</v>
      </c>
      <c r="F9" s="1"/>
      <c r="G9" s="1"/>
      <c r="H9" s="134"/>
    </row>
    <row r="10" spans="1:11" ht="18" thickBot="1" x14ac:dyDescent="0.3">
      <c r="A10" s="128"/>
      <c r="B10" s="1"/>
      <c r="C10" s="271" t="s">
        <v>108</v>
      </c>
      <c r="D10" s="271"/>
      <c r="E10" s="96" t="s">
        <v>109</v>
      </c>
      <c r="F10" s="1"/>
      <c r="G10" s="1"/>
      <c r="H10" s="136"/>
    </row>
    <row r="11" spans="1:11" ht="18" thickBot="1" x14ac:dyDescent="0.3">
      <c r="A11" s="128"/>
      <c r="B11" s="1"/>
      <c r="C11" s="271" t="s">
        <v>110</v>
      </c>
      <c r="D11" s="271"/>
      <c r="E11" s="97" t="s">
        <v>289</v>
      </c>
      <c r="F11" s="1"/>
      <c r="G11" s="1"/>
      <c r="H11" s="136"/>
    </row>
    <row r="12" spans="1:11" x14ac:dyDescent="0.25">
      <c r="A12" s="128"/>
      <c r="B12" s="1"/>
      <c r="C12" s="269" t="s">
        <v>112</v>
      </c>
      <c r="D12" s="269"/>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8"/>
      <c r="D15" s="223"/>
      <c r="E15" s="219" t="str">
        <f>IF(OR(ISBLANK(#REF!),ISBLANK($C15),ISBLANK($E$10),ISBLANK($E$11)),"",IFERROR($C15*VLOOKUP((IF(OR(#REF!="Residential urban land",#REF!="Commercial/industrial urban land",#REF!="Open urban land",#REF!="Greenspace",#REF!="Community food growing",#REF!="Woodland",#REF!="Shrub",#REF!= "Water"), "|||"&amp;#REF!, (VLOOKUP('Stage 2'!$E$9,Lookups!$C$639:$D$647,2,FALSE)&amp;"|"&amp;#REF!&amp;"|"&amp;VLOOKUP('Stage 2'!$E$12,Lookups!$C$661:$D$662,2,FALSE)&amp;"|"&amp;VLOOKUP('Stage 2'!$E$11,Lookups!$C$613:$E$635,3,FALSE)&amp;"|"&amp;VLOOKUP($E$10,Lookups!$C$652:$D$657,2,FALSE)))),Lookups!$H$85:$J$609,3,FALSE),
IFERROR(IFERROR($C15*VLOOKUP(VLOOKUP($E$9,Lookups!$C$639:$E$647,3,FALSE)&amp;"|"&amp;#REF!&amp;"|"&amp;VLOOKUP('Stage 2'!$E$12,Lookups!$C$661:$D$662,2,FALSE)&amp;"|"&amp;VLOOKUP('Stage 2'!$E$11,Lookups!$C$613:$E$635,3,FALSE)&amp;"|"&amp;VLOOKUP($E$10,Lookups!$C$652:$D$657,2,FALSE),Lookups!$H$346:$J$609,3,FALSE),IFERROR($C15*VLOOKUP(VLOOKUP($E$9,Lookups!$C$639:$E$647,3,FALSE)&amp;"|"&amp;#REF!&amp;"|"&amp;"TRUE"&amp;"|"&amp;VLOOKUP('Stage 2'!$E$11,Lookups!$C$613:$E$635,3,FALSE)&amp;"|"&amp;VLOOKUP($E$10,Lookups!$C$652:$D$657,2,FALSE),Lookups!$H$346:$J$609,3,FALSE),$C15*VLOOKUP(VLOOKUP($E$9,Lookups!$C$639:$E$647,3,FALSE)&amp;"|"&amp;#REF!&amp;"|"&amp;VLOOKUP('Stage 2'!$E$12,Lookups!$C$661:$D$662,2,FALSE)&amp;"|"&amp;VLOOKUP('Stage 2'!$E$11,Lookups!$C$613:$E$635,3,FALSE)&amp;"|"&amp;"DrainedArGr",Lookups!$H$346:$J$609,3,FALSE))),IFERROR($C15*VLOOKUP(#REF!&amp;"|"&amp;VLOOKUP('Stage 2'!$E$11,Lookups!$C$613:$E$635,3,FALSE),Lookups!$K$85:$M$601,3,FALSE),$C15*VLOOKUP(#REF!,Lookups!$D$85:$O$601,12,FALSE)))))</f>
        <v/>
      </c>
      <c r="F15" s="1"/>
      <c r="G15" s="222" t="str">
        <f>IF(
OR(ISBLANK(#REF!),ISBLANK($C15),ISBLANK($E$10),ISBLANK($E$9),ISBLANK($E$11)),"",IFERROR($C15*VLOOKUP((IF(
OR(#REF!="Residential urban land",#REF!="Commercial/industrial urban land",#REF!="Open urban land",#REF!="Greenspace",#REF!="Community food growing",#REF!="Woodland",#REF!="Shrub",#REF!="Water"),"|||"&amp;#REF!,(VLOOKUP('Stage 2'!$E$9,Lookups!$C$639:$D$647,2,FALSE)&amp;"|"&amp;#REF!&amp;"|"&amp;VLOOKUP('Stage 2'!$E$12,Lookups!$C$661:$D$662,2,FALSE)&amp;"|"&amp;VLOOKUP('Stage 2'!$E$11,Lookups!$C$613:$E$635,3,FALSE)&amp;"|"&amp;VLOOKUP($E$10,Lookups!$C$652:$D$657,2,FALSE)))),Lookups!$H$85:$J$609,3,FALSE),
IFERROR($C15*VLOOKUP(VLOOKUP($E$9,Lookups!$C$639:$E$647,3,FALSE)&amp;"|"&amp;#REF!&amp;"|"&amp;VLOOKUP('Stage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5" s="150"/>
      <c r="I15" s="151"/>
      <c r="J15" s="151"/>
      <c r="K15" s="151"/>
    </row>
    <row r="16" spans="1:11" x14ac:dyDescent="0.25">
      <c r="A16" s="128"/>
      <c r="B16" s="1"/>
      <c r="C16" s="217" t="s">
        <v>263</v>
      </c>
      <c r="D16" s="220">
        <v>2.7E-2</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0.41519619013049985</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0.41519619013049985</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2.7E-2</v>
      </c>
      <c r="E32" s="213">
        <f>SUM(E15:E31)</f>
        <v>0.41519619013049985</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 C16: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79" yWindow="678" count="1">
    <dataValidation allowBlank="1" showInputMessage="1" showErrorMessage="1" prompt="Please enter area in hectares." sqref="D16:D31 C15"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79" yWindow="678"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90" zoomScaleNormal="90" workbookViewId="0">
      <selection activeCell="D10" sqref="D10"/>
    </sheetView>
  </sheetViews>
  <sheetFormatPr defaultColWidth="9.140625" defaultRowHeight="15" x14ac:dyDescent="0.25"/>
  <cols>
    <col min="1" max="1" width="9.140625" style="127"/>
    <col min="2" max="2" width="4.570312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3" t="s">
        <v>119</v>
      </c>
      <c r="C3" s="264"/>
      <c r="D3" s="264"/>
      <c r="E3" s="264"/>
      <c r="F3" s="264"/>
      <c r="G3" s="265"/>
    </row>
    <row r="4" spans="1:9" x14ac:dyDescent="0.25">
      <c r="A4" s="128"/>
      <c r="B4" s="263"/>
      <c r="C4" s="264"/>
      <c r="D4" s="264"/>
      <c r="E4" s="264"/>
      <c r="F4" s="264"/>
      <c r="G4" s="265"/>
    </row>
    <row r="5" spans="1:9" x14ac:dyDescent="0.25">
      <c r="A5" s="128"/>
      <c r="B5" s="263"/>
      <c r="C5" s="264"/>
      <c r="D5" s="264"/>
      <c r="E5" s="264"/>
      <c r="F5" s="264"/>
      <c r="G5" s="265"/>
    </row>
    <row r="6" spans="1:9" ht="17.25" x14ac:dyDescent="0.25">
      <c r="A6" s="128"/>
      <c r="B6" s="1"/>
      <c r="C6" s="1"/>
      <c r="D6" s="1"/>
      <c r="E6" s="1"/>
      <c r="F6" s="1"/>
      <c r="G6" s="135"/>
    </row>
    <row r="7" spans="1:9" ht="18" customHeight="1" x14ac:dyDescent="0.25">
      <c r="A7" s="128"/>
      <c r="B7" s="1"/>
      <c r="C7" s="268" t="s">
        <v>76</v>
      </c>
      <c r="D7" s="268"/>
      <c r="E7" s="268"/>
      <c r="F7" s="268"/>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0.05</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0.76888183357499973</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0.05</v>
      </c>
      <c r="E27" s="94">
        <f>SUM(E10:E26)</f>
        <v>0.76888183357499973</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425781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3"/>
      <c r="C4" s="264"/>
      <c r="D4" s="264"/>
      <c r="E4" s="264"/>
      <c r="F4" s="264"/>
      <c r="G4" s="264"/>
      <c r="H4" s="265"/>
    </row>
    <row r="5" spans="2:12" x14ac:dyDescent="0.25">
      <c r="B5" s="263"/>
      <c r="C5" s="264"/>
      <c r="D5" s="264"/>
      <c r="E5" s="264"/>
      <c r="F5" s="264"/>
      <c r="G5" s="264"/>
      <c r="H5" s="265"/>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2.6297999999999999</v>
      </c>
      <c r="E11" s="21"/>
      <c r="F11" s="1"/>
      <c r="G11" s="1"/>
      <c r="H11" s="112"/>
    </row>
    <row r="12" spans="2:12" ht="15.75" hidden="1" thickBot="1" x14ac:dyDescent="0.3">
      <c r="B12" s="122"/>
      <c r="C12" s="64" t="s">
        <v>126</v>
      </c>
      <c r="D12" s="92">
        <f>'Stage 3'!E27-'Stage 2'!E32</f>
        <v>0.35368564344449988</v>
      </c>
      <c r="E12" s="21"/>
      <c r="F12" s="1"/>
      <c r="G12" s="1"/>
      <c r="H12" s="112"/>
    </row>
    <row r="13" spans="2:12" ht="15.75" hidden="1" thickBot="1" x14ac:dyDescent="0.3">
      <c r="B13" s="122"/>
      <c r="C13" s="62" t="s">
        <v>127</v>
      </c>
      <c r="D13" s="80">
        <f>D11+D12</f>
        <v>2.9834856434444998</v>
      </c>
      <c r="E13" s="18"/>
      <c r="F13" s="1"/>
      <c r="G13" s="1"/>
      <c r="H13" s="112"/>
    </row>
    <row r="14" spans="2:12" hidden="1" x14ac:dyDescent="0.25">
      <c r="B14" s="122"/>
      <c r="C14" s="15" t="s">
        <v>128</v>
      </c>
      <c r="D14" s="91">
        <f>D13*1.2</f>
        <v>3.5801827721333996</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3.58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2.6297999999999999</v>
      </c>
      <c r="D15" s="21"/>
      <c r="E15" s="277" t="s">
        <v>138</v>
      </c>
    </row>
    <row r="16" spans="2:11" ht="16.5" thickTop="1" thickBot="1" x14ac:dyDescent="0.3">
      <c r="B16" s="15" t="s">
        <v>126</v>
      </c>
      <c r="C16" s="22">
        <f>'Stage 3'!E27-'Stage 2'!E32</f>
        <v>0.35368564344449988</v>
      </c>
      <c r="D16" s="21"/>
      <c r="E16" s="277"/>
    </row>
    <row r="17" spans="2:6" ht="16.5" thickTop="1" thickBot="1" x14ac:dyDescent="0.3">
      <c r="B17" s="16" t="s">
        <v>127</v>
      </c>
      <c r="C17" s="47">
        <f>C15+C16</f>
        <v>2.9834856434444998</v>
      </c>
      <c r="D17" s="18"/>
      <c r="E17" s="277"/>
    </row>
    <row r="18" spans="2:6" ht="15.75" thickTop="1" x14ac:dyDescent="0.25">
      <c r="B18" s="17" t="s">
        <v>128</v>
      </c>
      <c r="C18" s="48">
        <f>C17*1.2</f>
        <v>3.5801827721333996</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2.3668199999999997</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3.5801827721333996</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24"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1.6513689268999994</v>
      </c>
      <c r="J607" s="34">
        <f>VLOOKUP('Stage 2'!E11,Lookups!C613:K635,9,FALSE)</f>
        <v>15.377636671499994</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1.2083187269999995</v>
      </c>
      <c r="J608" s="34">
        <f>VLOOKUP('Stage 2'!E11,Lookups!C613:M635,10,FALSE)</f>
        <v>8.2014062247999959</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0.88610039979999966</v>
      </c>
      <c r="J609" s="34">
        <f>VLOOKUP('Stage 2'!E11,Lookups!C613:P635,11,FALSE)</f>
        <v>9.064712143199996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2af2e0b583ffebe920c839dab023a1b0">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b955e071547b7d61beba7faf58a452bd"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purl.org/dc/elements/1.1/"/>
    <ds:schemaRef ds:uri="http://schemas.microsoft.com/office/2006/metadata/properties"/>
    <ds:schemaRef ds:uri="d644cbf3-b799-4cba-9f01-d9ee5dc86fe7"/>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61fb682a-dd2a-434e-b1c0-26901c6e3ea7"/>
    <ds:schemaRef ds:uri="http://www.w3.org/XML/1998/namespace"/>
    <ds:schemaRef ds:uri="http://purl.org/dc/dcmitype/"/>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0E9DA68F-414C-4653-AF0A-92ABEEFC0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Nicholas Jenkins</cp:lastModifiedBy>
  <cp:revision/>
  <dcterms:created xsi:type="dcterms:W3CDTF">2021-10-14T13:24:34Z</dcterms:created>
  <dcterms:modified xsi:type="dcterms:W3CDTF">2025-06-27T13:24:22Z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