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https://edpukltd-my.sharepoint.com/personal/michael_neep_edp-uk_co_uk/Documents/Documents/workingfiles/unionsquare.edp-uk.co.uk/"/>
    </mc:Choice>
  </mc:AlternateContent>
  <xr:revisionPtr revIDLastSave="9" documentId="13_ncr:1_{4911948F-2A0E-4D36-A4B5-9E3657A5E488}" xr6:coauthVersionLast="47" xr6:coauthVersionMax="47" xr10:uidLastSave="{CFD95573-AA7C-4604-AB05-A8AA5C59D075}"/>
  <workbookProtection workbookAlgorithmName="SHA-512" workbookHashValue="Ss1sOwOIrQMho/unXqpoABDOGz2yxHnY7QD+VC57ObMeBzC+nSWY8smQKelnRTOzP3k6zP3GAfQMwAAimin5sA==" workbookSaltValue="wMRKrwPSkiOeux8Sn7ML3g==" workbookSpinCount="100000" lockStructure="1"/>
  <bookViews>
    <workbookView xWindow="-96" yWindow="0" windowWidth="11712" windowHeight="1233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F607" i="3"/>
  <c r="F608" i="3"/>
  <c r="F609" i="3"/>
  <c r="F610" i="3"/>
  <c r="H608" i="3"/>
  <c r="F611" i="3"/>
  <c r="F612" i="3"/>
  <c r="H612" i="3"/>
  <c r="F613" i="3"/>
  <c r="H613" i="3"/>
  <c r="F614" i="3"/>
  <c r="H614" i="3"/>
  <c r="C5" i="9"/>
  <c r="D5" i="22" s="1"/>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c r="B19" i="21" s="1"/>
  <c r="B5" i="10" s="1"/>
  <c r="A23" i="21"/>
  <c r="A21" i="21"/>
  <c r="A20" i="21"/>
  <c r="A11" i="10" s="1"/>
  <c r="A12" i="10" s="1"/>
  <c r="J22" i="3"/>
  <c r="B11" i="21"/>
  <c r="A16" i="21"/>
  <c r="B12" i="21"/>
  <c r="B13" i="21"/>
  <c r="A13" i="21"/>
  <c r="A12" i="21"/>
  <c r="B21" i="21"/>
  <c r="B23" i="21"/>
  <c r="A22" i="21"/>
  <c r="B14" i="10" s="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a="1"/>
  <c r="A710" i="3" s="1"/>
  <c r="B30" i="22"/>
  <c r="I84" i="3"/>
  <c r="I83" i="3"/>
  <c r="E83" i="3"/>
  <c r="E84"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B22" i="9"/>
  <c r="B28" i="8"/>
  <c r="G5" i="22" l="1"/>
  <c r="G30" i="22" s="1"/>
  <c r="D30" i="22"/>
  <c r="C22" i="9"/>
  <c r="C28" i="8"/>
  <c r="B6" i="10" s="1"/>
  <c r="B12" i="10" s="1"/>
  <c r="A13" i="10"/>
  <c r="A14" i="10" s="1"/>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<sst xmlns="http://schemas.openxmlformats.org/spreadsheetml/2006/main" count="3034" uniqueCount="844">
  <si>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</si>
  <si>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</si>
  <si>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</si>
  <si>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</si>
  <si>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</si>
  <si>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</si>
  <si>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</si>
  <si>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</si>
  <si>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</si>
  <si>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</si>
  <si>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</si>
  <si>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</si>
  <si>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</si>
  <si>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</si>
  <si>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</si>
  <si>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</si>
  <si>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</si>
  <si>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</si>
  <si>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</si>
  <si>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</si>
  <si>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</si>
  <si>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</si>
  <si>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</si>
  <si>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</si>
  <si>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</si>
  <si>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</si>
  <si>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</si>
  <si>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</si>
  <si>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</si>
  <si>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</si>
  <si>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</si>
  <si>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</si>
  <si>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</si>
  <si>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</si>
  <si>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</si>
  <si>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</si>
  <si>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</si>
  <si>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</si>
  <si>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</si>
  <si>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</si>
  <si>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</si>
  <si>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</si>
  <si>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</si>
  <si>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</si>
  <si>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</si>
  <si>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</si>
  <si>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</si>
  <si>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</si>
  <si>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</si>
  <si>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</si>
  <si>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</si>
  <si>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</si>
  <si>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</si>
  <si>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</si>
  <si>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</si>
  <si>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</si>
  <si>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</si>
  <si>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</si>
  <si>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</si>
  <si>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</si>
  <si>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</si>
  <si>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</si>
  <si>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</si>
  <si>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</si>
  <si>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</si>
  <si>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</si>
  <si>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</si>
  <si>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</si>
  <si>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</si>
  <si>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</si>
  <si>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</si>
  <si>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</si>
  <si>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</si>
  <si>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</si>
  <si>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</si>
  <si>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</si>
  <si>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</si>
  <si>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</si>
  <si>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</si>
  <si>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</si>
  <si>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</si>
  <si>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</si>
  <si>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</si>
  <si>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</si>
  <si>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</si>
  <si>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</si>
  <si>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</si>
  <si>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</si>
  <si>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</si>
  <si>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</si>
  <si>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</si>
  <si>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</si>
  <si>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</si>
  <si>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</si>
  <si>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</si>
  <si>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</si>
  <si>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</si>
  <si>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</si>
  <si>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</si>
  <si>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</si>
  <si>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</si>
  <si>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</si>
  <si>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</si>
  <si>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</si>
  <si>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</si>
  <si>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</si>
  <si>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</si>
  <si>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</si>
  <si>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</si>
  <si>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</si>
  <si>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</si>
  <si>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</si>
  <si>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</si>
  <si>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</si>
  <si>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</si>
  <si>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</si>
  <si>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</si>
  <si>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</si>
  <si>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</si>
  <si>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</si>
  <si>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</si>
  <si>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</si>
  <si>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</si>
  <si>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</si>
  <si>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</si>
  <si>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</si>
  <si>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</si>
  <si>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</si>
  <si>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</si>
  <si>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</si>
  <si>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</si>
  <si>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</si>
  <si>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</si>
  <si>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</si>
  <si>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</si>
  <si>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</si>
  <si>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</si>
  <si>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</si>
  <si>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</si>
  <si>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</si>
  <si>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</si>
  <si>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</si>
  <si>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</si>
  <si>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</si>
  <si>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</si>
  <si>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</si>
  <si>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</si>
  <si>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</si>
  <si>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</si>
  <si>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</si>
  <si>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</si>
  <si>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</si>
  <si>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</si>
  <si>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</si>
  <si>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</si>
  <si>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</si>
  <si>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</si>
  <si>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</si>
  <si>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</si>
  <si>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</si>
  <si>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</si>
  <si>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</si>
  <si>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</si>
  <si>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</si>
  <si>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</si>
  <si>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</si>
  <si>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</si>
  <si>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</si>
  <si>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</si>
  <si>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</si>
  <si>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</si>
  <si>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</si>
  <si>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</si>
  <si>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</si>
  <si>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</si>
  <si>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</si>
  <si>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</si>
  <si>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</si>
  <si>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</si>
  <si>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</si>
  <si>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</si>
  <si>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</si>
  <si>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</si>
  <si>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</si>
  <si>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</si>
  <si>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</si>
  <si>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</si>
  <si>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</si>
  <si>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</si>
  <si>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</si>
  <si>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</si>
  <si>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</si>
  <si>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</si>
  <si>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</si>
  <si>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</si>
  <si>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</si>
  <si>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</si>
  <si>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</si>
  <si>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</si>
  <si>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</si>
  <si>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</si>
  <si>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</si>
  <si>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</si>
  <si>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</si>
  <si>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</si>
  <si>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</si>
  <si>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</si>
  <si>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</si>
  <si>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</si>
  <si>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</si>
  <si>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</si>
  <si>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</si>
  <si>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</si>
  <si>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</si>
  <si>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</si>
  <si>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</si>
  <si>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</si>
  <si>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</si>
  <si>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</si>
  <si>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</si>
  <si>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</si>
  <si>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</si>
  <si>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</si>
  <si>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</si>
  <si>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</si>
  <si>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</si>
  <si>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</si>
  <si>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</si>
  <si>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</si>
  <si>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</si>
  <si>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</si>
  <si>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</si>
  <si>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</si>
  <si>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</si>
  <si>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</si>
  <si>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</si>
  <si>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</si>
  <si>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</si>
  <si>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</si>
  <si>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</si>
  <si>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</si>
  <si>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</si>
  <si>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</si>
  <si>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</si>
  <si>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</si>
  <si>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</si>
  <si>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</si>
  <si>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</si>
  <si>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</si>
  <si>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</si>
  <si>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</si>
  <si>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</si>
  <si>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</si>
  <si>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</si>
  <si>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</si>
  <si>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</si>
  <si>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</si>
  <si>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</si>
  <si>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</si>
  <si>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</si>
  <si>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</si>
  <si>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</si>
  <si>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</si>
  <si>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</si>
  <si>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</si>
  <si>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</si>
  <si>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</si>
  <si>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</si>
  <si>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</si>
  <si>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</si>
  <si>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</si>
  <si>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</si>
  <si>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</si>
  <si>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</si>
  <si>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</si>
  <si>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</si>
  <si>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</si>
  <si>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</si>
  <si>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</si>
  <si>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</si>
  <si>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</si>
  <si>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</si>
  <si>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</si>
  <si>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</si>
  <si>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</si>
  <si>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</si>
  <si>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</si>
  <si>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</si>
  <si>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</si>
  <si>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</si>
  <si>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</si>
  <si>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</si>
  <si>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</si>
  <si>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</si>
  <si>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</si>
  <si>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</si>
  <si>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</si>
  <si>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</si>
  <si>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</si>
  <si>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</si>
  <si>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</si>
  <si>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</si>
  <si>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</si>
  <si>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</si>
  <si>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</si>
  <si>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</si>
  <si>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</si>
  <si>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</si>
  <si>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</si>
  <si>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</si>
  <si>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</si>
  <si>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</si>
  <si>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</si>
  <si>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</si>
  <si>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</si>
  <si>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</si>
  <si>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</si>
  <si>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</si>
  <si>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</si>
  <si>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</si>
  <si>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</si>
  <si>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</si>
  <si>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</si>
  <si>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</si>
  <si>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</si>
  <si>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</si>
  <si>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</si>
  <si>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</si>
  <si>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</si>
  <si>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</si>
  <si>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</si>
  <si>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</si>
  <si>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</si>
  <si>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</si>
  <si>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</si>
  <si>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</si>
  <si>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</si>
  <si>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</si>
  <si>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</si>
  <si>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</si>
  <si>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</si>
  <si>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</si>
  <si>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</si>
  <si>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</si>
  <si>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</si>
  <si>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</si>
  <si>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</si>
  <si>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</si>
  <si>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</si>
  <si>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</si>
  <si>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</si>
  <si>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</si>
  <si>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</si>
  <si>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</si>
  <si>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</si>
  <si>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</si>
  <si>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</si>
  <si>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</si>
  <si>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</si>
  <si>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</si>
  <si>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</si>
  <si>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</si>
  <si>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</si>
  <si>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</si>
  <si>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</si>
  <si>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</si>
  <si>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</si>
  <si>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</si>
  <si>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</si>
  <si>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</si>
  <si>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</si>
  <si>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</si>
  <si>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</si>
  <si>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</si>
  <si>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</si>
  <si>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</si>
  <si>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</si>
  <si>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</si>
  <si>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</si>
  <si>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</si>
  <si>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</si>
  <si>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</si>
  <si>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</si>
  <si>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</si>
  <si>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</si>
  <si>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</si>
  <si>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</si>
  <si>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</si>
  <si>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</si>
  <si>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</si>
  <si>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</si>
  <si>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</si>
  <si>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</si>
  <si>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</si>
  <si>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</si>
  <si>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</si>
  <si>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</si>
  <si>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</si>
  <si>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</si>
  <si>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</si>
  <si>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</si>
  <si>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</si>
  <si>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</si>
  <si>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</si>
  <si>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</si>
  <si>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</si>
  <si>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</si>
  <si>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</si>
  <si>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</si>
  <si>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</si>
  <si>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</si>
  <si>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</si>
  <si>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</si>
  <si>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</si>
  <si>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</si>
  <si>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</si>
  <si>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</si>
  <si>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</si>
  <si>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</si>
  <si>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</si>
  <si>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</si>
  <si>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</si>
  <si>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</si>
  <si>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</si>
  <si>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</si>
  <si>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</si>
  <si>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</si>
  <si>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</si>
  <si>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</si>
  <si>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</si>
  <si>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</si>
  <si>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</si>
  <si>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</si>
  <si>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</si>
  <si>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</si>
  <si>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</si>
  <si>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</si>
  <si>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</si>
  <si>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</si>
  <si>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</si>
  <si>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</si>
  <si>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</si>
  <si>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</si>
  <si>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</si>
  <si>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</si>
  <si>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</si>
  <si>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</si>
  <si>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</si>
  <si>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</si>
  <si>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</si>
  <si>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</si>
  <si>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</si>
  <si>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</si>
  <si>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</si>
  <si>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</si>
  <si>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</si>
  <si>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</si>
  <si>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</si>
  <si>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</si>
  <si>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</si>
  <si>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</si>
  <si>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</si>
  <si>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</si>
  <si>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</si>
  <si>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</si>
  <si>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</si>
  <si>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</si>
  <si>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</si>
  <si>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</si>
  <si>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</si>
  <si>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</si>
  <si>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</si>
  <si>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</si>
  <si>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</si>
  <si>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</si>
  <si>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</si>
  <si>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</si>
  <si>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</si>
  <si>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</si>
  <si>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</si>
  <si>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</si>
  <si>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</si>
  <si>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</si>
  <si>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</si>
  <si>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</si>
  <si>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</si>
  <si>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</si>
  <si>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</si>
  <si>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</si>
  <si>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</si>
  <si>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</si>
  <si>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</si>
  <si>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</si>
  <si>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</si>
  <si>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</si>
  <si>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</si>
  <si>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</si>
  <si>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</si>
  <si>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</si>
  <si>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</si>
  <si>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</si>
  <si>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</si>
  <si>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</si>
  <si>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</si>
  <si>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</si>
  <si>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</si>
  <si>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</si>
  <si>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</si>
  <si>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</si>
  <si>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</si>
  <si>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</si>
  <si>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</si>
  <si>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</si>
  <si>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</si>
  <si>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</si>
  <si>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</si>
  <si>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</si>
  <si>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</si>
  <si>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</si>
  <si>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</si>
  <si>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</si>
  <si>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</si>
  <si>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</si>
  <si>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</si>
  <si>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</si>
  <si>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</si>
  <si>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</si>
  <si>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</si>
  <si>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</si>
  <si>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</si>
  <si>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</si>
  <si>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</si>
  <si>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</si>
  <si>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</si>
  <si>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</si>
  <si>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</si>
  <si>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</si>
  <si>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</si>
  <si>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</si>
  <si>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</si>
  <si>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</si>
  <si>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</si>
  <si>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</si>
  <si>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</si>
  <si>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</si>
  <si>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</si>
  <si>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</si>
  <si>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</si>
  <si>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</si>
  <si>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</si>
  <si>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</si>
  <si>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</si>
  <si>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</si>
  <si>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</si>
  <si>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</si>
  <si>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</si>
  <si>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</si>
  <si>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</si>
  <si>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</si>
  <si>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</si>
  <si>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</si>
  <si>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</si>
  <si>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</si>
  <si>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</si>
  <si>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</si>
  <si>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</si>
  <si>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</si>
  <si>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</si>
  <si>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</si>
  <si>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</si>
  <si>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</si>
  <si>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</si>
  <si>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</si>
  <si>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</si>
  <si>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</si>
  <si>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</si>
  <si>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</si>
  <si>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</si>
  <si>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</si>
  <si>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</si>
  <si>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</si>
  <si>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</si>
  <si>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</si>
  <si>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</si>
  <si>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</si>
  <si>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</si>
  <si>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</si>
  <si>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</si>
  <si>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</si>
  <si>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</si>
  <si>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</si>
  <si>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</si>
  <si>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</si>
  <si>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</si>
  <si>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</si>
  <si>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</si>
  <si>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</si>
  <si>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</si>
  <si>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</si>
  <si>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</si>
  <si>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</si>
  <si>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</si>
  <si>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</si>
  <si>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</si>
  <si>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</si>
  <si>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</si>
  <si>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</si>
  <si>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</si>
  <si>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</si>
  <si>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</si>
  <si>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</si>
  <si>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</si>
  <si>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</si>
  <si>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</si>
  <si>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</si>
  <si>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</si>
  <si>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</si>
  <si>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</si>
  <si>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</si>
  <si>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</si>
  <si>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</si>
  <si>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</si>
  <si>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</si>
  <si>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</si>
  <si>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</si>
  <si>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</si>
  <si>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</si>
  <si>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</si>
  <si>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</si>
  <si>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</si>
  <si>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</si>
  <si>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</si>
  <si>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</si>
  <si>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</si>
  <si>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</si>
  <si>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</si>
  <si>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</si>
  <si>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</si>
  <si>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</si>
  <si>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</si>
  <si>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</si>
  <si>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</si>
  <si>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</si>
  <si>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</si>
  <si>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</si>
  <si>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</si>
  <si>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</si>
  <si>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</si>
  <si>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</si>
  <si>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</si>
  <si>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</si>
  <si>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</si>
  <si>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</si>
  <si>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</si>
  <si>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</si>
  <si>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</si>
  <si>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</si>
  <si>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</si>
  <si>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</si>
  <si>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</si>
  <si>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</si>
  <si>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</si>
  <si>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</si>
  <si>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</si>
  <si>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</si>
  <si>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</si>
  <si>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</si>
  <si>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</si>
  <si>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</si>
  <si>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</si>
  <si>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</si>
  <si>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</si>
  <si>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</si>
  <si>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</si>
  <si>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</si>
  <si>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</si>
  <si>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</si>
  <si>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</si>
  <si>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</si>
  <si>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</si>
  <si>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</si>
  <si>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</si>
  <si>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</si>
  <si>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</si>
  <si>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</si>
  <si>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</si>
  <si>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</si>
  <si>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</si>
  <si>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</si>
  <si>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</si>
  <si>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</si>
  <si>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</si>
  <si>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</si>
  <si>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</si>
  <si>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</si>
  <si>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</si>
  <si>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</si>
  <si>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</si>
  <si>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</si>
  <si>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</si>
  <si>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</si>
  <si>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</si>
  <si>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</si>
  <si>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</si>
  <si>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</si>
  <si>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</si>
  <si>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</si>
  <si>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</si>
  <si>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</si>
  <si>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</si>
  <si>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</si>
  <si>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</si>
  <si>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</si>
  <si>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</si>
  <si>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</si>
  <si>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</si>
  <si>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</si>
  <si>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</si>
  <si>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</si>
  <si>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</si>
  <si>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</si>
  <si>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</si>
  <si>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</si>
  <si>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</si>
  <si>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</si>
  <si>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</si>
  <si>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</si>
  <si>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</si>
  <si>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</si>
  <si>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</si>
  <si>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</si>
  <si>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</si>
  <si>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</si>
  <si>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</si>
  <si>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</si>
  <si>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</si>
  <si>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</si>
  <si>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</si>
  <si>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</si>
  <si>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</si>
  <si>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</si>
  <si>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</si>
  <si>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</si>
  <si>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</si>
  <si>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</si>
  <si>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</si>
  <si>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</si>
  <si>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</si>
  <si>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</si>
  <si>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</si>
  <si>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</si>
  <si>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</si>
  <si>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</si>
  <si>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</si>
  <si>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</si>
  <si>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</si>
  <si>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</si>
  <si>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</si>
  <si>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</si>
  <si>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</si>
  <si>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</si>
  <si>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</si>
  <si>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</si>
  <si>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</si>
  <si>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</si>
  <si>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</si>
  <si>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</si>
  <si>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</si>
  <si>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</si>
  <si>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</si>
  <si>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</si>
  <si>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</si>
  <si>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</si>
  <si>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</si>
  <si>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</si>
  <si>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</si>
  <si>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</si>
  <si>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</si>
  <si>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</si>
  <si>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</si>
  <si>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</si>
  <si>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</si>
  <si>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</si>
  <si>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</si>
  <si>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</si>
  <si>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</si>
  <si>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</si>
  <si>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</si>
  <si>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</si>
  <si>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</si>
  <si>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</si>
  <si>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</si>
  <si>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</si>
  <si>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</si>
  <si>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</si>
  <si>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</si>
  <si>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</si>
  <si>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</si>
  <si>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</si>
  <si>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</si>
  <si>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</si>
  <si>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</si>
  <si>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</si>
  <si>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</si>
  <si>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</si>
  <si>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</si>
  <si>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</si>
  <si>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</si>
  <si>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</si>
  <si>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</si>
  <si>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</si>
  <si>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</si>
  <si>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</si>
  <si>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</si>
  <si>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</si>
  <si>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</si>
  <si>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</si>
  <si>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</si>
  <si>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</si>
  <si>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</si>
  <si>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</si>
  <si>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</si>
  <si>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</si>
  <si>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</si>
  <si>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</si>
  <si>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</si>
  <si>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</si>
  <si>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</si>
  <si>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</si>
  <si>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</si>
  <si>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</si>
  <si>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</si>
  <si>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</si>
  <si>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</si>
  <si>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</si>
  <si>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</si>
  <si>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</si>
  <si>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</si>
  <si>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</si>
  <si>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</si>
  <si>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</si>
  <si>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</si>
  <si>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</si>
  <si>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Dry swale and pond treatment train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</si>
</sst>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37" zoomScaleNormal="100" workbookViewId="0">
      <selection activeCell="A57" sqref="A57"/>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scale="73"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abSelected="1" topLeftCell="A14" zoomScaleNormal="100" workbookViewId="0">
      <selection activeCell="B6" sqref="B6"/>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46753</v>
      </c>
      <c r="C5" s="18"/>
    </row>
    <row r="6" spans="1:3" ht="20.25" customHeight="1" x14ac:dyDescent="0.3">
      <c r="A6" s="17" t="s">
        <v>69</v>
      </c>
      <c r="B6" s="25">
        <v>2.4</v>
      </c>
      <c r="C6" s="18"/>
    </row>
    <row r="7" spans="1:3" ht="20.25" customHeight="1" x14ac:dyDescent="0.3">
      <c r="A7" s="17" t="s">
        <v>70</v>
      </c>
      <c r="B7" s="26">
        <v>110</v>
      </c>
      <c r="C7" s="18"/>
    </row>
    <row r="8" spans="1:3" ht="20.25" customHeight="1" x14ac:dyDescent="0.3">
      <c r="A8" s="17" t="s">
        <v>71</v>
      </c>
      <c r="B8" s="26">
        <v>245</v>
      </c>
      <c r="C8" s="18"/>
    </row>
    <row r="9" spans="1:3" ht="20.25" customHeight="1" x14ac:dyDescent="0.3">
      <c r="A9" s="17" t="s">
        <v>72</v>
      </c>
      <c r="B9" s="26" t="s">
        <v>834</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588</v>
      </c>
    </row>
    <row r="18" spans="1:2" ht="20.25" customHeight="1" x14ac:dyDescent="0.3">
      <c r="A18" s="17" t="s">
        <v>79</v>
      </c>
      <c r="B18" s="31">
        <f>IFERROR(B17*B7,0)</f>
        <v>64680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170.1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590.61</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scale="48"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4"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826</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277</v>
      </c>
      <c r="B11" s="25">
        <v>11.05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210.35625058749258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t="s">
        <v>777</v>
      </c>
      <c r="B12" s="25">
        <v>0.4</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3.4061475772799996</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11.450000000000001</v>
      </c>
      <c r="C28" s="39">
        <f>SUM(C11:C27)</f>
        <v>213.76239816477258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5"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Normal="100" workbookViewId="0">
      <selection activeCell="A13" sqref="A13"/>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6.23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89.996805518444987</v>
      </c>
    </row>
    <row r="6" spans="1:3" ht="23.25" customHeight="1" x14ac:dyDescent="0.25">
      <c r="A6" s="59" t="s">
        <v>770</v>
      </c>
      <c r="B6" s="60">
        <v>3.9</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11.7</v>
      </c>
    </row>
    <row r="7" spans="1:3" ht="23.25" customHeight="1" x14ac:dyDescent="0.25">
      <c r="A7" s="59" t="s">
        <v>773</v>
      </c>
      <c r="B7" s="60">
        <v>8.5000000000000006E-3</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2.5500000000000002E-2</v>
      </c>
    </row>
    <row r="8" spans="1:3" ht="23.25" customHeight="1" x14ac:dyDescent="0.25">
      <c r="A8" s="59" t="s">
        <v>774</v>
      </c>
      <c r="B8" s="60">
        <v>2.6800000000000001E-2</v>
      </c>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t="s">
        <v>773</v>
      </c>
      <c r="B9" s="60">
        <v>0.88370000000000004</v>
      </c>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2.6511</v>
      </c>
    </row>
    <row r="10" spans="1:3" ht="23.25" customHeight="1" x14ac:dyDescent="0.25">
      <c r="A10" s="59" t="s">
        <v>777</v>
      </c>
      <c r="B10" s="60">
        <v>0.4</v>
      </c>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3.4061475772799996</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11.449</v>
      </c>
      <c r="C22" s="54">
        <f>SUM(C5:C21)</f>
        <v>107.77955309572498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4" fitToHeight="0"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G5" sqref="G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t="s">
        <v>775</v>
      </c>
      <c r="B5" s="25">
        <v>6.58</v>
      </c>
      <c r="C5" s="65">
        <v>100</v>
      </c>
      <c r="D5" s="48">
        <f>IFERROR(IF(ISBLANK(A5),0,IF(ISBLANK(B5),0,VLOOKUP(A5,Nutrients_from_future_land_use!$A$5:$C$21,3,FALSE)*(B5/VLOOKUP(A5,Nutrients_from_future_land_use!$A$5:$C$21,2,FALSE)))),0)</f>
        <v>95.052805828469985</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6.58</v>
      </c>
      <c r="C30" s="67"/>
      <c r="D30" s="63">
        <f t="shared" ref="D30" si="1">SUM(D5:D29)</f>
        <v>95.052805828469985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A17" sqref="A17"/>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170.1</v>
      </c>
    </row>
    <row r="6" spans="1:4" ht="23.25" customHeight="1" x14ac:dyDescent="0.3">
      <c r="A6" s="17" t="s">
        <v>111</v>
      </c>
      <c r="B6" s="72">
        <f>IFERROR(Nutrients_from_future_land_use!C22-SuDS!G30-Nutrients_from_current_land_use!C28,0)</f>
        <v>-105.9828450690476</v>
      </c>
    </row>
    <row r="7" spans="1:4" ht="23.25" customHeight="1" x14ac:dyDescent="0.3">
      <c r="A7" s="17" t="s">
        <v>112</v>
      </c>
      <c r="B7" s="72">
        <f>IFERROR(B5+B6,0)</f>
        <v>64.117154930952395</v>
      </c>
    </row>
    <row r="8" spans="1:4" ht="23.25" customHeight="1" x14ac:dyDescent="0.3">
      <c r="A8" s="17" t="s">
        <v>113</v>
      </c>
      <c r="B8" s="72">
        <f>IFERROR(IF(B7&lt;0,B7,B7*1.2),0)</f>
        <v>76.940585917142869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76.94</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581.54999999999995</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4"/>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A714">_xlfn._xlws.SORT(_xlfn.UNIQUE(_xlfn._xlws.FILTER(Nutrients_from_future_land_use!$A$5:$A$21,Nutrients_from_future_land_use!$A$5:$A$21&lt;&gt;"")))</f>
        <v>Greenspace</v>
      </c>
    </row>
    <row r="711" spans="1:1" x14ac:dyDescent="0.25">
      <c r="A711" s="81" t="str">
        <v>Open urban land</v>
      </c>
    </row>
    <row r="712" spans="1:1" x14ac:dyDescent="0.25">
      <c r="A712" s="81" t="str">
        <v>Residential urban land</v>
      </c>
    </row>
    <row r="713" spans="1:1" x14ac:dyDescent="0.25">
      <c r="A713" s="81" t="str">
        <v>Shrub</v>
      </c>
    </row>
    <row r="714" spans="1:1" x14ac:dyDescent="0.25">
      <c r="A714" s="81" t="str">
        <v>Water</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Neep</cp:lastModifiedBy>
  <cp:revision/>
  <cp:lastPrinted>2024-10-25T11:58:12Z</cp:lastPrinted>
  <dcterms:created xsi:type="dcterms:W3CDTF">2021-10-14T13:24:34Z</dcterms:created>
  <dcterms:modified xsi:type="dcterms:W3CDTF">2025-07-10T15:47:16Z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