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defaultThemeVersion="166925"/>
  <mc:AlternateContent xmlns:mc="http://schemas.openxmlformats.org/markup-compatibility/2006">
    <mc:Choice Requires="x15">
      <x15ac:absPath xmlns:x15ac="http://schemas.microsoft.com/office/spreadsheetml/2010/11/ac" url="C:\Users\annma\Downloads\"/>
    </mc:Choice>
  </mc:AlternateContent>
  <xr:revisionPtr revIDLastSave="0" documentId="13_ncr:1_{39400087-F331-48D9-9123-5408786A8F18}"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8920" yWindow="-120" windowWidth="29040" windowHeight="157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<sst xmlns="http://schemas.openxmlformats.org/spreadsheetml/2006/main" count="3026" uniqueCount="843">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</sst>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abSelected="1" zoomScaleNormal="100" workbookViewId="0"/>
  </sheetViews>
  <sheetFormatPr defaultColWidth="8.81640625" defaultRowHeight="15.5" x14ac:dyDescent="0.35"/>
  <cols>
    <col min="1" max="1" width="133.453125" style="5" customWidth="1"/>
    <col min="2" max="2" width="44.81640625" style="5" customWidth="1"/>
    <col min="3" max="207" width="8.54296875" style="5" customWidth="1"/>
    <col min="208" max="16384" width="8.8164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5" zoomScaleNormal="100" workbookViewId="0">
      <selection activeCell="B10" sqref="B10"/>
    </sheetView>
  </sheetViews>
  <sheetFormatPr defaultColWidth="8.81640625" defaultRowHeight="14.5" x14ac:dyDescent="0.35"/>
  <cols>
    <col min="1" max="1" width="121.7265625" style="15" customWidth="1"/>
    <col min="2" max="2" width="25.81640625" style="15" customWidth="1"/>
    <col min="3" max="3" width="27.1796875" style="15" customWidth="1"/>
    <col min="4" max="6" width="30.54296875" style="15" customWidth="1"/>
    <col min="7" max="360" width="8.54296875" style="15" customWidth="1"/>
    <col min="361" max="16384" width="8.8164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46174</v>
      </c>
      <c r="C5" s="18"/>
    </row>
    <row r="6" spans="1:3" ht="20.25" customHeight="1" x14ac:dyDescent="0.35">
      <c r="A6" s="17" t="s">
        <v>69</v>
      </c>
      <c r="B6" s="25">
        <v>2.4</v>
      </c>
      <c r="C6" s="18"/>
    </row>
    <row r="7" spans="1:3" ht="20.25" customHeight="1" x14ac:dyDescent="0.35">
      <c r="A7" s="17" t="s">
        <v>70</v>
      </c>
      <c r="B7" s="26">
        <v>120</v>
      </c>
      <c r="C7" s="18"/>
    </row>
    <row r="8" spans="1:3" ht="20.25" customHeight="1" x14ac:dyDescent="0.35">
      <c r="A8" s="17" t="s">
        <v>71</v>
      </c>
      <c r="B8" s="26">
        <v>1</v>
      </c>
      <c r="C8" s="18"/>
    </row>
    <row r="9" spans="1:3" ht="20.25" customHeight="1" x14ac:dyDescent="0.35">
      <c r="A9" s="17" t="s">
        <v>72</v>
      </c>
      <c r="B9" s="26"/>
      <c r="C9" s="18"/>
    </row>
    <row r="10" spans="1:3" ht="39.75" customHeight="1" x14ac:dyDescent="0.35">
      <c r="A10" s="17" t="s">
        <v>73</v>
      </c>
      <c r="B10" s="26" t="s">
        <v>203</v>
      </c>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15</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10</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35">
      <c r="A17" s="17" t="s">
        <v>78</v>
      </c>
      <c r="B17" s="31">
        <f>IF(ISBLANK(B8),0,B6*B8)</f>
        <v>2.4</v>
      </c>
    </row>
    <row r="18" spans="1:2" ht="20.25" customHeight="1" x14ac:dyDescent="0.35">
      <c r="A18" s="17" t="s">
        <v>79</v>
      </c>
      <c r="B18" s="31">
        <f>IFERROR(B17*B7,0)</f>
        <v>288</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0.95</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1.42</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0" zoomScaleNormal="100" workbookViewId="0">
      <selection activeCell="D8" sqref="D8"/>
    </sheetView>
  </sheetViews>
  <sheetFormatPr defaultColWidth="9.1796875" defaultRowHeight="15.5" x14ac:dyDescent="0.35"/>
  <cols>
    <col min="1" max="1" width="87.81640625" style="5" customWidth="1"/>
    <col min="2" max="2" width="40.54296875" style="5" customWidth="1"/>
    <col min="3" max="3" width="23.81640625" style="5" customWidth="1"/>
    <col min="4" max="4" width="76.7265625" style="5" customWidth="1"/>
    <col min="5" max="386" width="8.54296875" style="5" customWidth="1"/>
    <col min="387" max="16384" width="9.17968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337</v>
      </c>
      <c r="F5" s="37"/>
    </row>
    <row r="6" spans="1:6" ht="23.25" customHeight="1" x14ac:dyDescent="0.35">
      <c r="A6" s="17" t="s">
        <v>84</v>
      </c>
      <c r="B6" s="43" t="s">
        <v>826</v>
      </c>
    </row>
    <row r="7" spans="1:6" ht="23.25" customHeight="1" x14ac:dyDescent="0.35">
      <c r="A7" s="17" t="s">
        <v>85</v>
      </c>
      <c r="B7" s="44" t="s">
        <v>800</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775</v>
      </c>
      <c r="B11" s="25">
        <v>2.7E-2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0.3900343096304999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2.7E-2</v>
      </c>
      <c r="C28" s="39">
        <f>SUM(C11:C27)</f>
        <v>0.3900343096304999</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6" zoomScaleNormal="100" workbookViewId="0">
      <selection activeCell="B5" sqref="B5"/>
    </sheetView>
  </sheetViews>
  <sheetFormatPr defaultColWidth="9.1796875" defaultRowHeight="15.5" x14ac:dyDescent="0.35"/>
  <cols>
    <col min="1" max="1" width="78" style="51" customWidth="1"/>
    <col min="2" max="2" width="40.54296875" style="51" customWidth="1"/>
    <col min="3" max="3" width="24.54296875" style="51" customWidth="1"/>
    <col min="4" max="473" width="8.54296875" style="51" customWidth="1"/>
    <col min="474" max="16384" width="9.17968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2.7E-2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0.3900343096304999</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2.7E-2</v>
      </c>
      <c r="C22" s="54">
        <f>SUM(C5:C21)</f>
        <v>0.3900343096304999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0" zoomScaleNormal="100" workbookViewId="0">
      <selection activeCell="E2" sqref="E2"/>
    </sheetView>
  </sheetViews>
  <sheetFormatPr defaultColWidth="9.1796875" defaultRowHeight="15.5" x14ac:dyDescent="0.35"/>
  <cols>
    <col min="1" max="1" width="132.81640625" style="61" customWidth="1"/>
    <col min="2" max="3" width="19.81640625" style="61" customWidth="1"/>
    <col min="4" max="4" width="21.1796875" style="61" customWidth="1"/>
    <col min="5" max="5" width="60.81640625" style="61" customWidth="1"/>
    <col min="6" max="6" width="25.7265625" style="61" customWidth="1"/>
    <col min="7" max="7" width="23.7265625" style="61" customWidth="1"/>
    <col min="8" max="8" width="50.7265625" style="61" customWidth="1"/>
    <col min="9" max="471" width="8.54296875" style="61" customWidth="1"/>
    <col min="472" max="16384" width="9.17968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t="s">
        <v>775</v>
      </c>
      <c r="B5" s="25">
        <v>2.5000000000000001E-2</v>
      </c>
      <c r="C5" s="65">
        <v>70</v>
      </c>
      <c r="D5" s="48">
        <f>IFERROR(IF(ISBLANK(A5),0,IF(ISBLANK(B5),0,VLOOKUP(A5,Nutrients_from_future_land_use!$A$5:$C$21,3,FALSE)*(B5/VLOOKUP(A5,Nutrients_from_future_land_use!$A$5:$C$21,2,FALSE)))),0)</f>
        <v>0.36114287928749994</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2.5000000000000001E-2</v>
      </c>
      <c r="C30" s="67"/>
      <c r="D30" s="63">
        <f t="shared" ref="D30" si="1">SUM(D5:D29)</f>
        <v>0.36114287928749994</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796875" defaultRowHeight="14" x14ac:dyDescent="0.35"/>
  <cols>
    <col min="1" max="1" width="73.26953125" style="70" customWidth="1"/>
    <col min="2" max="4" width="40.54296875" style="70" customWidth="1"/>
    <col min="5" max="466" width="8.54296875" style="70" customWidth="1"/>
    <col min="467" max="16384" width="9.17968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0.95</v>
      </c>
    </row>
    <row r="6" spans="1:4" ht="23.25" customHeight="1" x14ac:dyDescent="0.35">
      <c r="A6" s="17" t="s">
        <v>111</v>
      </c>
      <c r="B6" s="72">
        <f>IFERROR(Nutrients_from_future_land_use!C22-SuDS!G30-Nutrients_from_current_land_use!C28,0)</f>
        <v>0</v>
      </c>
    </row>
    <row r="7" spans="1:4" ht="23.25" customHeight="1" x14ac:dyDescent="0.35">
      <c r="A7" s="17" t="s">
        <v>112</v>
      </c>
      <c r="B7" s="72">
        <f>IFERROR(B5+B6,0)</f>
        <v>0.95</v>
      </c>
    </row>
    <row r="8" spans="1:4" ht="23.25" customHeight="1" x14ac:dyDescent="0.35">
      <c r="A8" s="17" t="s">
        <v>113</v>
      </c>
      <c r="B8" s="72">
        <f>IFERROR(IF(B7&lt;0,B7,B7*1.2),0)</f>
        <v>1.1399999999999999</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1.1399999999999999</v>
      </c>
    </row>
    <row r="11" spans="1:4" ht="23.25" customHeight="1" x14ac:dyDescent="0.35">
      <c r="A11" s="76" t="str">
        <f>IF(Nutrients_from_wastewater!A20="Not applicable","Not applicable",LEFT(Nutrients_from_wastewater!A20,9)&amp;"nutrient budget")</f>
        <v>Pre-2030 nutrient budget</v>
      </c>
      <c r="B11" s="77"/>
    </row>
    <row r="12" spans="1:4" ht="23.25" customHeight="1" x14ac:dyDescent="0.35">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1.7</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54296875" style="81" customWidth="1"/>
    <col min="2" max="4" width="15.7265625" style="81" customWidth="1"/>
    <col min="5" max="5" width="25.7265625" style="81" customWidth="1"/>
    <col min="6" max="6" width="63.1796875" style="81" customWidth="1"/>
    <col min="7" max="7" width="22.453125" style="81" customWidth="1"/>
    <col min="8" max="8" width="15.7265625" style="81" customWidth="1"/>
    <col min="9" max="9" width="25.7265625" style="81" customWidth="1"/>
    <col min="10" max="10" width="23.26953125" style="81" customWidth="1"/>
    <col min="11" max="13" width="15.72656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1"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1"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Annmaree Russell</cp:lastModifiedBy>
  <cp:revision/>
  <dcterms:created xsi:type="dcterms:W3CDTF">2021-10-14T13:24:34Z</dcterms:created>
  <dcterms:modified xsi:type="dcterms:W3CDTF">2025-12-12T11:27:31Z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